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2"/>
  </bookViews>
  <sheets>
    <sheet name="График" sheetId="1" r:id="rId1"/>
    <sheet name="Бюджет" sheetId="2" r:id="rId2"/>
    <sheet name="Учебный план" sheetId="3" r:id="rId3"/>
  </sheets>
  <calcPr calcId="145621"/>
</workbook>
</file>

<file path=xl/calcChain.xml><?xml version="1.0" encoding="utf-8"?>
<calcChain xmlns="http://schemas.openxmlformats.org/spreadsheetml/2006/main">
  <c r="X17" i="3" l="1"/>
  <c r="W17" i="3"/>
  <c r="V17" i="3"/>
  <c r="U17" i="3"/>
  <c r="T17" i="3"/>
  <c r="S17" i="3"/>
  <c r="R17" i="3"/>
  <c r="Q17" i="3"/>
  <c r="E85" i="3"/>
  <c r="G85" i="3"/>
  <c r="H85" i="3"/>
  <c r="X87" i="3"/>
  <c r="W87" i="3"/>
  <c r="V87" i="3"/>
  <c r="U87" i="3"/>
  <c r="T87" i="3"/>
  <c r="S87" i="3"/>
  <c r="R87" i="3"/>
  <c r="Q87" i="3"/>
  <c r="X84" i="3"/>
  <c r="W84" i="3"/>
  <c r="V84" i="3"/>
  <c r="U84" i="3"/>
  <c r="T84" i="3"/>
  <c r="S84" i="3"/>
  <c r="R84" i="3"/>
  <c r="Q84" i="3"/>
  <c r="F84" i="3" s="1"/>
  <c r="D84" i="3" s="1"/>
  <c r="X83" i="3"/>
  <c r="W83" i="3"/>
  <c r="V83" i="3"/>
  <c r="U83" i="3"/>
  <c r="T83" i="3"/>
  <c r="S83" i="3"/>
  <c r="R83" i="3"/>
  <c r="Q83" i="3"/>
  <c r="X82" i="3"/>
  <c r="W82" i="3"/>
  <c r="V82" i="3"/>
  <c r="U82" i="3"/>
  <c r="T82" i="3"/>
  <c r="S82" i="3"/>
  <c r="R82" i="3"/>
  <c r="Q82" i="3"/>
  <c r="X81" i="3"/>
  <c r="W81" i="3"/>
  <c r="V81" i="3"/>
  <c r="U81" i="3"/>
  <c r="T81" i="3"/>
  <c r="S81" i="3"/>
  <c r="R81" i="3"/>
  <c r="Q81" i="3"/>
  <c r="X80" i="3"/>
  <c r="W80" i="3"/>
  <c r="V80" i="3"/>
  <c r="U80" i="3"/>
  <c r="T80" i="3"/>
  <c r="S80" i="3"/>
  <c r="R80" i="3"/>
  <c r="Q80" i="3"/>
  <c r="H80" i="3"/>
  <c r="G80" i="3"/>
  <c r="E80" i="3"/>
  <c r="E69" i="3"/>
  <c r="G69" i="3"/>
  <c r="H69" i="3"/>
  <c r="X71" i="3"/>
  <c r="W71" i="3"/>
  <c r="V71" i="3"/>
  <c r="U71" i="3"/>
  <c r="T71" i="3"/>
  <c r="S71" i="3"/>
  <c r="R71" i="3"/>
  <c r="Q71" i="3"/>
  <c r="F17" i="3" l="1"/>
  <c r="D17" i="3" s="1"/>
  <c r="F82" i="3"/>
  <c r="F83" i="3"/>
  <c r="D83" i="3" s="1"/>
  <c r="F87" i="3"/>
  <c r="D87" i="3" s="1"/>
  <c r="F71" i="3"/>
  <c r="D71" i="3" s="1"/>
  <c r="D82" i="3"/>
  <c r="F80" i="3"/>
  <c r="X79" i="3"/>
  <c r="W79" i="3"/>
  <c r="V79" i="3"/>
  <c r="U79" i="3"/>
  <c r="T79" i="3"/>
  <c r="S79" i="3"/>
  <c r="R79" i="3"/>
  <c r="Q79" i="3"/>
  <c r="X78" i="3"/>
  <c r="W78" i="3"/>
  <c r="V78" i="3"/>
  <c r="U78" i="3"/>
  <c r="T78" i="3"/>
  <c r="S78" i="3"/>
  <c r="R78" i="3"/>
  <c r="Q78" i="3"/>
  <c r="X77" i="3"/>
  <c r="W77" i="3"/>
  <c r="V77" i="3"/>
  <c r="U77" i="3"/>
  <c r="T77" i="3"/>
  <c r="S77" i="3"/>
  <c r="R77" i="3"/>
  <c r="Q77" i="3"/>
  <c r="X76" i="3"/>
  <c r="W76" i="3"/>
  <c r="V76" i="3"/>
  <c r="U76" i="3"/>
  <c r="T76" i="3"/>
  <c r="S76" i="3"/>
  <c r="R76" i="3"/>
  <c r="Q76" i="3"/>
  <c r="X75" i="3"/>
  <c r="W75" i="3"/>
  <c r="V75" i="3"/>
  <c r="U75" i="3"/>
  <c r="T75" i="3"/>
  <c r="S75" i="3"/>
  <c r="R75" i="3"/>
  <c r="Q75" i="3"/>
  <c r="H75" i="3"/>
  <c r="G75" i="3"/>
  <c r="E75" i="3"/>
  <c r="Q39" i="3"/>
  <c r="R39" i="3"/>
  <c r="S39" i="3"/>
  <c r="T39" i="3"/>
  <c r="U39" i="3"/>
  <c r="V39" i="3"/>
  <c r="W39" i="3"/>
  <c r="X39" i="3"/>
  <c r="Q40" i="3"/>
  <c r="R40" i="3"/>
  <c r="S40" i="3"/>
  <c r="T40" i="3"/>
  <c r="U40" i="3"/>
  <c r="V40" i="3"/>
  <c r="W40" i="3"/>
  <c r="X40" i="3"/>
  <c r="Q35" i="3"/>
  <c r="R35" i="3"/>
  <c r="S35" i="3"/>
  <c r="T35" i="3"/>
  <c r="U35" i="3"/>
  <c r="V35" i="3"/>
  <c r="W35" i="3"/>
  <c r="X35" i="3"/>
  <c r="F81" i="3" l="1"/>
  <c r="D81" i="3"/>
  <c r="D80" i="3"/>
  <c r="F77" i="3"/>
  <c r="F75" i="3" s="1"/>
  <c r="F78" i="3"/>
  <c r="D78" i="3" s="1"/>
  <c r="F79" i="3"/>
  <c r="D79" i="3" s="1"/>
  <c r="F39" i="3"/>
  <c r="D39" i="3" s="1"/>
  <c r="F40" i="3"/>
  <c r="D40" i="3" s="1"/>
  <c r="F35" i="3"/>
  <c r="D35" i="3" s="1"/>
  <c r="D77" i="3" l="1"/>
  <c r="D75" i="3" s="1"/>
  <c r="F76" i="3"/>
  <c r="H7" i="2"/>
  <c r="H8" i="2"/>
  <c r="H9" i="2"/>
  <c r="C7" i="2"/>
  <c r="D7" i="2"/>
  <c r="E7" i="2"/>
  <c r="F7" i="2"/>
  <c r="C8" i="2"/>
  <c r="D8" i="2"/>
  <c r="E8" i="2"/>
  <c r="F8" i="2"/>
  <c r="C9" i="2"/>
  <c r="D9" i="2"/>
  <c r="E9" i="2"/>
  <c r="F9" i="2"/>
  <c r="H6" i="2"/>
  <c r="D76" i="3" l="1"/>
  <c r="B9" i="2"/>
  <c r="I9" i="2" s="1"/>
  <c r="B8" i="2"/>
  <c r="I8" i="2" s="1"/>
  <c r="B7" i="2"/>
  <c r="I7" i="2" s="1"/>
  <c r="F6" i="2" l="1"/>
  <c r="E6" i="2"/>
  <c r="D6" i="2"/>
  <c r="C6" i="2"/>
  <c r="O93" i="3"/>
  <c r="W93" i="3" s="1"/>
  <c r="W99" i="3" s="1"/>
  <c r="P93" i="3"/>
  <c r="X93" i="3" s="1"/>
  <c r="J93" i="3"/>
  <c r="R93" i="3" s="1"/>
  <c r="R99" i="3" s="1"/>
  <c r="K93" i="3"/>
  <c r="S93" i="3" s="1"/>
  <c r="L93" i="3"/>
  <c r="T93" i="3" s="1"/>
  <c r="M93" i="3"/>
  <c r="U93" i="3" s="1"/>
  <c r="N93" i="3"/>
  <c r="V93" i="3" s="1"/>
  <c r="I93" i="3"/>
  <c r="Q93" i="3" s="1"/>
  <c r="Q99" i="3" s="1"/>
  <c r="E37" i="3"/>
  <c r="G37" i="3"/>
  <c r="H37" i="3"/>
  <c r="E30" i="3"/>
  <c r="G30" i="3"/>
  <c r="H30" i="3"/>
  <c r="E64" i="3"/>
  <c r="G64" i="3"/>
  <c r="H64" i="3"/>
  <c r="E59" i="3"/>
  <c r="E57" i="3" s="1"/>
  <c r="G59" i="3"/>
  <c r="H59" i="3"/>
  <c r="E43" i="3"/>
  <c r="G43" i="3"/>
  <c r="H43" i="3"/>
  <c r="E19" i="3"/>
  <c r="G19" i="3"/>
  <c r="H19" i="3"/>
  <c r="E11" i="3"/>
  <c r="G11" i="3"/>
  <c r="H11" i="3"/>
  <c r="Q11" i="3"/>
  <c r="R11" i="3"/>
  <c r="S11" i="3"/>
  <c r="T11" i="3"/>
  <c r="U11" i="3"/>
  <c r="V11" i="3"/>
  <c r="W11" i="3"/>
  <c r="X11" i="3"/>
  <c r="Q12" i="3"/>
  <c r="R12" i="3"/>
  <c r="S12" i="3"/>
  <c r="T12" i="3"/>
  <c r="U12" i="3"/>
  <c r="V12" i="3"/>
  <c r="W12" i="3"/>
  <c r="X12" i="3"/>
  <c r="Q13" i="3"/>
  <c r="R13" i="3"/>
  <c r="S13" i="3"/>
  <c r="T13" i="3"/>
  <c r="U13" i="3"/>
  <c r="V13" i="3"/>
  <c r="W13" i="3"/>
  <c r="X13" i="3"/>
  <c r="Q14" i="3"/>
  <c r="R14" i="3"/>
  <c r="S14" i="3"/>
  <c r="T14" i="3"/>
  <c r="U14" i="3"/>
  <c r="V14" i="3"/>
  <c r="W14" i="3"/>
  <c r="X14" i="3"/>
  <c r="Q15" i="3"/>
  <c r="R15" i="3"/>
  <c r="S15" i="3"/>
  <c r="T15" i="3"/>
  <c r="U15" i="3"/>
  <c r="V15" i="3"/>
  <c r="W15" i="3"/>
  <c r="X15" i="3"/>
  <c r="Q16" i="3"/>
  <c r="R16" i="3"/>
  <c r="S16" i="3"/>
  <c r="T16" i="3"/>
  <c r="U16" i="3"/>
  <c r="V16" i="3"/>
  <c r="W16" i="3"/>
  <c r="X16" i="3"/>
  <c r="Q18" i="3"/>
  <c r="R18" i="3"/>
  <c r="S18" i="3"/>
  <c r="T18" i="3"/>
  <c r="U18" i="3"/>
  <c r="V18" i="3"/>
  <c r="W18" i="3"/>
  <c r="X18" i="3"/>
  <c r="Q19" i="3"/>
  <c r="R19" i="3"/>
  <c r="S19" i="3"/>
  <c r="T19" i="3"/>
  <c r="U19" i="3"/>
  <c r="V19" i="3"/>
  <c r="W19" i="3"/>
  <c r="X19" i="3"/>
  <c r="Q20" i="3"/>
  <c r="R20" i="3"/>
  <c r="S20" i="3"/>
  <c r="T20" i="3"/>
  <c r="U20" i="3"/>
  <c r="V20" i="3"/>
  <c r="W20" i="3"/>
  <c r="X20" i="3"/>
  <c r="Q21" i="3"/>
  <c r="R21" i="3"/>
  <c r="S21" i="3"/>
  <c r="T21" i="3"/>
  <c r="U21" i="3"/>
  <c r="V21" i="3"/>
  <c r="W21" i="3"/>
  <c r="X21" i="3"/>
  <c r="Q22" i="3"/>
  <c r="R22" i="3"/>
  <c r="S22" i="3"/>
  <c r="T22" i="3"/>
  <c r="U22" i="3"/>
  <c r="V22" i="3"/>
  <c r="W22" i="3"/>
  <c r="X22" i="3"/>
  <c r="Q23" i="3"/>
  <c r="R23" i="3"/>
  <c r="S23" i="3"/>
  <c r="T23" i="3"/>
  <c r="U23" i="3"/>
  <c r="V23" i="3"/>
  <c r="W23" i="3"/>
  <c r="X23" i="3"/>
  <c r="Q24" i="3"/>
  <c r="R24" i="3"/>
  <c r="S24" i="3"/>
  <c r="T24" i="3"/>
  <c r="U24" i="3"/>
  <c r="V24" i="3"/>
  <c r="W24" i="3"/>
  <c r="X24" i="3"/>
  <c r="Q25" i="3"/>
  <c r="R25" i="3"/>
  <c r="S25" i="3"/>
  <c r="T25" i="3"/>
  <c r="U25" i="3"/>
  <c r="V25" i="3"/>
  <c r="W25" i="3"/>
  <c r="X25" i="3"/>
  <c r="Q26" i="3"/>
  <c r="R26" i="3"/>
  <c r="S26" i="3"/>
  <c r="T26" i="3"/>
  <c r="U26" i="3"/>
  <c r="V26" i="3"/>
  <c r="W26" i="3"/>
  <c r="X26" i="3"/>
  <c r="Q27" i="3"/>
  <c r="R27" i="3"/>
  <c r="S27" i="3"/>
  <c r="T27" i="3"/>
  <c r="U27" i="3"/>
  <c r="V27" i="3"/>
  <c r="W27" i="3"/>
  <c r="X27" i="3"/>
  <c r="Q28" i="3"/>
  <c r="R28" i="3"/>
  <c r="S28" i="3"/>
  <c r="T28" i="3"/>
  <c r="U28" i="3"/>
  <c r="V28" i="3"/>
  <c r="W28" i="3"/>
  <c r="X28" i="3"/>
  <c r="Q29" i="3"/>
  <c r="R29" i="3"/>
  <c r="S29" i="3"/>
  <c r="T29" i="3"/>
  <c r="U29" i="3"/>
  <c r="V29" i="3"/>
  <c r="W29" i="3"/>
  <c r="X29" i="3"/>
  <c r="Q30" i="3"/>
  <c r="R30" i="3"/>
  <c r="S30" i="3"/>
  <c r="T30" i="3"/>
  <c r="U30" i="3"/>
  <c r="V30" i="3"/>
  <c r="W30" i="3"/>
  <c r="X30" i="3"/>
  <c r="Q31" i="3"/>
  <c r="R31" i="3"/>
  <c r="S31" i="3"/>
  <c r="T31" i="3"/>
  <c r="U31" i="3"/>
  <c r="V31" i="3"/>
  <c r="W31" i="3"/>
  <c r="X31" i="3"/>
  <c r="Q32" i="3"/>
  <c r="R32" i="3"/>
  <c r="S32" i="3"/>
  <c r="T32" i="3"/>
  <c r="U32" i="3"/>
  <c r="V32" i="3"/>
  <c r="W32" i="3"/>
  <c r="X32" i="3"/>
  <c r="Q33" i="3"/>
  <c r="R33" i="3"/>
  <c r="S33" i="3"/>
  <c r="T33" i="3"/>
  <c r="U33" i="3"/>
  <c r="V33" i="3"/>
  <c r="W33" i="3"/>
  <c r="X33" i="3"/>
  <c r="Q34" i="3"/>
  <c r="R34" i="3"/>
  <c r="S34" i="3"/>
  <c r="T34" i="3"/>
  <c r="U34" i="3"/>
  <c r="V34" i="3"/>
  <c r="W34" i="3"/>
  <c r="X34" i="3"/>
  <c r="Q36" i="3"/>
  <c r="R36" i="3"/>
  <c r="S36" i="3"/>
  <c r="T36" i="3"/>
  <c r="U36" i="3"/>
  <c r="V36" i="3"/>
  <c r="W36" i="3"/>
  <c r="X36" i="3"/>
  <c r="Q37" i="3"/>
  <c r="R37" i="3"/>
  <c r="S37" i="3"/>
  <c r="T37" i="3"/>
  <c r="U37" i="3"/>
  <c r="V37" i="3"/>
  <c r="W37" i="3"/>
  <c r="X37" i="3"/>
  <c r="Q38" i="3"/>
  <c r="R38" i="3"/>
  <c r="S38" i="3"/>
  <c r="T38" i="3"/>
  <c r="U38" i="3"/>
  <c r="V38" i="3"/>
  <c r="W38" i="3"/>
  <c r="X38" i="3"/>
  <c r="Q41" i="3"/>
  <c r="R41" i="3"/>
  <c r="S41" i="3"/>
  <c r="T41" i="3"/>
  <c r="U41" i="3"/>
  <c r="V41" i="3"/>
  <c r="W41" i="3"/>
  <c r="X41" i="3"/>
  <c r="Q42" i="3"/>
  <c r="R42" i="3"/>
  <c r="S42" i="3"/>
  <c r="T42" i="3"/>
  <c r="U42" i="3"/>
  <c r="V42" i="3"/>
  <c r="W42" i="3"/>
  <c r="X42" i="3"/>
  <c r="Q43" i="3"/>
  <c r="R43" i="3"/>
  <c r="S43" i="3"/>
  <c r="T43" i="3"/>
  <c r="U43" i="3"/>
  <c r="V43" i="3"/>
  <c r="W43" i="3"/>
  <c r="X43" i="3"/>
  <c r="Q44" i="3"/>
  <c r="R44" i="3"/>
  <c r="S44" i="3"/>
  <c r="T44" i="3"/>
  <c r="U44" i="3"/>
  <c r="V44" i="3"/>
  <c r="W44" i="3"/>
  <c r="X44" i="3"/>
  <c r="Q45" i="3"/>
  <c r="R45" i="3"/>
  <c r="S45" i="3"/>
  <c r="T45" i="3"/>
  <c r="U45" i="3"/>
  <c r="V45" i="3"/>
  <c r="W45" i="3"/>
  <c r="X45" i="3"/>
  <c r="Q46" i="3"/>
  <c r="R46" i="3"/>
  <c r="S46" i="3"/>
  <c r="T46" i="3"/>
  <c r="U46" i="3"/>
  <c r="V46" i="3"/>
  <c r="W46" i="3"/>
  <c r="X46" i="3"/>
  <c r="Q47" i="3"/>
  <c r="R47" i="3"/>
  <c r="S47" i="3"/>
  <c r="T47" i="3"/>
  <c r="U47" i="3"/>
  <c r="V47" i="3"/>
  <c r="W47" i="3"/>
  <c r="X47" i="3"/>
  <c r="Q48" i="3"/>
  <c r="R48" i="3"/>
  <c r="S48" i="3"/>
  <c r="T48" i="3"/>
  <c r="U48" i="3"/>
  <c r="V48" i="3"/>
  <c r="W48" i="3"/>
  <c r="X48" i="3"/>
  <c r="Q49" i="3"/>
  <c r="R49" i="3"/>
  <c r="S49" i="3"/>
  <c r="T49" i="3"/>
  <c r="U49" i="3"/>
  <c r="V49" i="3"/>
  <c r="W49" i="3"/>
  <c r="X49" i="3"/>
  <c r="Q50" i="3"/>
  <c r="R50" i="3"/>
  <c r="S50" i="3"/>
  <c r="T50" i="3"/>
  <c r="U50" i="3"/>
  <c r="V50" i="3"/>
  <c r="W50" i="3"/>
  <c r="X50" i="3"/>
  <c r="Q51" i="3"/>
  <c r="R51" i="3"/>
  <c r="S51" i="3"/>
  <c r="T51" i="3"/>
  <c r="U51" i="3"/>
  <c r="V51" i="3"/>
  <c r="W51" i="3"/>
  <c r="X51" i="3"/>
  <c r="Q52" i="3"/>
  <c r="R52" i="3"/>
  <c r="S52" i="3"/>
  <c r="T52" i="3"/>
  <c r="U52" i="3"/>
  <c r="V52" i="3"/>
  <c r="W52" i="3"/>
  <c r="X52" i="3"/>
  <c r="Q53" i="3"/>
  <c r="R53" i="3"/>
  <c r="S53" i="3"/>
  <c r="T53" i="3"/>
  <c r="U53" i="3"/>
  <c r="V53" i="3"/>
  <c r="W53" i="3"/>
  <c r="X53" i="3"/>
  <c r="Q54" i="3"/>
  <c r="R54" i="3"/>
  <c r="S54" i="3"/>
  <c r="T54" i="3"/>
  <c r="U54" i="3"/>
  <c r="V54" i="3"/>
  <c r="W54" i="3"/>
  <c r="X54" i="3"/>
  <c r="Q55" i="3"/>
  <c r="R55" i="3"/>
  <c r="S55" i="3"/>
  <c r="T55" i="3"/>
  <c r="U55" i="3"/>
  <c r="V55" i="3"/>
  <c r="W55" i="3"/>
  <c r="X55" i="3"/>
  <c r="Q56" i="3"/>
  <c r="R56" i="3"/>
  <c r="S56" i="3"/>
  <c r="T56" i="3"/>
  <c r="U56" i="3"/>
  <c r="V56" i="3"/>
  <c r="W56" i="3"/>
  <c r="X56" i="3"/>
  <c r="Q57" i="3"/>
  <c r="R57" i="3"/>
  <c r="S57" i="3"/>
  <c r="T57" i="3"/>
  <c r="U57" i="3"/>
  <c r="V57" i="3"/>
  <c r="W57" i="3"/>
  <c r="X57" i="3"/>
  <c r="Q58" i="3"/>
  <c r="R58" i="3"/>
  <c r="S58" i="3"/>
  <c r="T58" i="3"/>
  <c r="U58" i="3"/>
  <c r="V58" i="3"/>
  <c r="W58" i="3"/>
  <c r="X58" i="3"/>
  <c r="Q59" i="3"/>
  <c r="R59" i="3"/>
  <c r="S59" i="3"/>
  <c r="T59" i="3"/>
  <c r="U59" i="3"/>
  <c r="V59" i="3"/>
  <c r="W59" i="3"/>
  <c r="X59" i="3"/>
  <c r="Q60" i="3"/>
  <c r="R60" i="3"/>
  <c r="S60" i="3"/>
  <c r="T60" i="3"/>
  <c r="U60" i="3"/>
  <c r="V60" i="3"/>
  <c r="W60" i="3"/>
  <c r="X60" i="3"/>
  <c r="Q61" i="3"/>
  <c r="R61" i="3"/>
  <c r="S61" i="3"/>
  <c r="T61" i="3"/>
  <c r="U61" i="3"/>
  <c r="V61" i="3"/>
  <c r="W61" i="3"/>
  <c r="X61" i="3"/>
  <c r="Q62" i="3"/>
  <c r="R62" i="3"/>
  <c r="S62" i="3"/>
  <c r="T62" i="3"/>
  <c r="U62" i="3"/>
  <c r="V62" i="3"/>
  <c r="W62" i="3"/>
  <c r="X62" i="3"/>
  <c r="Q63" i="3"/>
  <c r="R63" i="3"/>
  <c r="S63" i="3"/>
  <c r="T63" i="3"/>
  <c r="U63" i="3"/>
  <c r="V63" i="3"/>
  <c r="W63" i="3"/>
  <c r="X63" i="3"/>
  <c r="Q64" i="3"/>
  <c r="R64" i="3"/>
  <c r="S64" i="3"/>
  <c r="T64" i="3"/>
  <c r="U64" i="3"/>
  <c r="V64" i="3"/>
  <c r="W64" i="3"/>
  <c r="X64" i="3"/>
  <c r="Q65" i="3"/>
  <c r="R65" i="3"/>
  <c r="S65" i="3"/>
  <c r="T65" i="3"/>
  <c r="U65" i="3"/>
  <c r="V65" i="3"/>
  <c r="W65" i="3"/>
  <c r="X65" i="3"/>
  <c r="Q66" i="3"/>
  <c r="R66" i="3"/>
  <c r="S66" i="3"/>
  <c r="T66" i="3"/>
  <c r="U66" i="3"/>
  <c r="V66" i="3"/>
  <c r="W66" i="3"/>
  <c r="X66" i="3"/>
  <c r="Q67" i="3"/>
  <c r="R67" i="3"/>
  <c r="S67" i="3"/>
  <c r="T67" i="3"/>
  <c r="U67" i="3"/>
  <c r="V67" i="3"/>
  <c r="W67" i="3"/>
  <c r="X67" i="3"/>
  <c r="Q68" i="3"/>
  <c r="R68" i="3"/>
  <c r="S68" i="3"/>
  <c r="T68" i="3"/>
  <c r="U68" i="3"/>
  <c r="V68" i="3"/>
  <c r="W68" i="3"/>
  <c r="X68" i="3"/>
  <c r="Q69" i="3"/>
  <c r="R69" i="3"/>
  <c r="S69" i="3"/>
  <c r="T69" i="3"/>
  <c r="U69" i="3"/>
  <c r="V69" i="3"/>
  <c r="W69" i="3"/>
  <c r="X69" i="3"/>
  <c r="Q70" i="3"/>
  <c r="R70" i="3"/>
  <c r="S70" i="3"/>
  <c r="T70" i="3"/>
  <c r="U70" i="3"/>
  <c r="V70" i="3"/>
  <c r="W70" i="3"/>
  <c r="X70" i="3"/>
  <c r="Q72" i="3"/>
  <c r="R72" i="3"/>
  <c r="S72" i="3"/>
  <c r="T72" i="3"/>
  <c r="U72" i="3"/>
  <c r="V72" i="3"/>
  <c r="W72" i="3"/>
  <c r="X72" i="3"/>
  <c r="Q73" i="3"/>
  <c r="R73" i="3"/>
  <c r="S73" i="3"/>
  <c r="T73" i="3"/>
  <c r="U73" i="3"/>
  <c r="V73" i="3"/>
  <c r="W73" i="3"/>
  <c r="X73" i="3"/>
  <c r="Q74" i="3"/>
  <c r="R74" i="3"/>
  <c r="S74" i="3"/>
  <c r="T74" i="3"/>
  <c r="U74" i="3"/>
  <c r="V74" i="3"/>
  <c r="W74" i="3"/>
  <c r="X74" i="3"/>
  <c r="Q85" i="3"/>
  <c r="R85" i="3"/>
  <c r="S85" i="3"/>
  <c r="T85" i="3"/>
  <c r="U85" i="3"/>
  <c r="V85" i="3"/>
  <c r="W85" i="3"/>
  <c r="X85" i="3"/>
  <c r="Q86" i="3"/>
  <c r="R86" i="3"/>
  <c r="S86" i="3"/>
  <c r="T86" i="3"/>
  <c r="U86" i="3"/>
  <c r="V86" i="3"/>
  <c r="W86" i="3"/>
  <c r="X86" i="3"/>
  <c r="Q88" i="3"/>
  <c r="R88" i="3"/>
  <c r="S88" i="3"/>
  <c r="T88" i="3"/>
  <c r="U88" i="3"/>
  <c r="V88" i="3"/>
  <c r="W88" i="3"/>
  <c r="X88" i="3"/>
  <c r="Q89" i="3"/>
  <c r="R89" i="3"/>
  <c r="S89" i="3"/>
  <c r="T89" i="3"/>
  <c r="U89" i="3"/>
  <c r="V89" i="3"/>
  <c r="W89" i="3"/>
  <c r="X89" i="3"/>
  <c r="Q90" i="3"/>
  <c r="R90" i="3"/>
  <c r="S90" i="3"/>
  <c r="T90" i="3"/>
  <c r="U90" i="3"/>
  <c r="V90" i="3"/>
  <c r="W90" i="3"/>
  <c r="X90" i="3"/>
  <c r="R10" i="3"/>
  <c r="S10" i="3"/>
  <c r="T10" i="3"/>
  <c r="U10" i="3"/>
  <c r="V10" i="3"/>
  <c r="W10" i="3"/>
  <c r="X10" i="3"/>
  <c r="Q10" i="3"/>
  <c r="X100" i="3" l="1"/>
  <c r="U101" i="3"/>
  <c r="Q101" i="3"/>
  <c r="U100" i="3"/>
  <c r="V101" i="3"/>
  <c r="R101" i="3"/>
  <c r="V100" i="3"/>
  <c r="R100" i="3"/>
  <c r="T101" i="3"/>
  <c r="T100" i="3"/>
  <c r="Q100" i="3"/>
  <c r="W101" i="3"/>
  <c r="W100" i="3"/>
  <c r="S101" i="3"/>
  <c r="S100" i="3"/>
  <c r="H57" i="3"/>
  <c r="X101" i="3"/>
  <c r="G57" i="3"/>
  <c r="F29" i="3"/>
  <c r="D29" i="3" s="1"/>
  <c r="F38" i="3"/>
  <c r="F89" i="3"/>
  <c r="D89" i="3" s="1"/>
  <c r="F72" i="3"/>
  <c r="F68" i="3"/>
  <c r="D68" i="3" s="1"/>
  <c r="F90" i="3"/>
  <c r="D90" i="3" s="1"/>
  <c r="F67" i="3"/>
  <c r="D67" i="3" s="1"/>
  <c r="F88" i="3"/>
  <c r="F73" i="3"/>
  <c r="D73" i="3" s="1"/>
  <c r="F66" i="3"/>
  <c r="D66" i="3" s="1"/>
  <c r="F63" i="3"/>
  <c r="D63" i="3" s="1"/>
  <c r="F74" i="3"/>
  <c r="D74" i="3" s="1"/>
  <c r="F61" i="3"/>
  <c r="F51" i="3"/>
  <c r="D51" i="3" s="1"/>
  <c r="F47" i="3"/>
  <c r="D47" i="3" s="1"/>
  <c r="F54" i="3"/>
  <c r="D54" i="3" s="1"/>
  <c r="F53" i="3"/>
  <c r="D53" i="3" s="1"/>
  <c r="F52" i="3"/>
  <c r="D52" i="3" s="1"/>
  <c r="F50" i="3"/>
  <c r="D50" i="3" s="1"/>
  <c r="F49" i="3"/>
  <c r="D49" i="3" s="1"/>
  <c r="F48" i="3"/>
  <c r="D48" i="3" s="1"/>
  <c r="F46" i="3"/>
  <c r="D46" i="3" s="1"/>
  <c r="F45" i="3"/>
  <c r="D45" i="3" s="1"/>
  <c r="F44" i="3"/>
  <c r="D44" i="3" s="1"/>
  <c r="F56" i="3"/>
  <c r="D56" i="3" s="1"/>
  <c r="F36" i="3"/>
  <c r="D36" i="3" s="1"/>
  <c r="F34" i="3"/>
  <c r="D34" i="3" s="1"/>
  <c r="F33" i="3"/>
  <c r="D33" i="3" s="1"/>
  <c r="F32" i="3"/>
  <c r="D32" i="3" s="1"/>
  <c r="F31" i="3"/>
  <c r="D31" i="3" s="1"/>
  <c r="F28" i="3"/>
  <c r="D28" i="3" s="1"/>
  <c r="D27" i="3" s="1"/>
  <c r="F23" i="3"/>
  <c r="D23" i="3" s="1"/>
  <c r="F26" i="3"/>
  <c r="D26" i="3" s="1"/>
  <c r="F25" i="3"/>
  <c r="D25" i="3" s="1"/>
  <c r="F24" i="3"/>
  <c r="D24" i="3" s="1"/>
  <c r="F22" i="3"/>
  <c r="D22" i="3" s="1"/>
  <c r="F21" i="3"/>
  <c r="D21" i="3" s="1"/>
  <c r="F20" i="3"/>
  <c r="D20" i="3" s="1"/>
  <c r="F18" i="3"/>
  <c r="D18" i="3" s="1"/>
  <c r="F16" i="3"/>
  <c r="D16" i="3" s="1"/>
  <c r="F15" i="3"/>
  <c r="D15" i="3" s="1"/>
  <c r="F14" i="3"/>
  <c r="D14" i="3" s="1"/>
  <c r="F13" i="3"/>
  <c r="D13" i="3" s="1"/>
  <c r="F12" i="3"/>
  <c r="F62" i="3"/>
  <c r="D62" i="3" s="1"/>
  <c r="T99" i="3"/>
  <c r="T91" i="3"/>
  <c r="U99" i="3"/>
  <c r="U91" i="3"/>
  <c r="V99" i="3"/>
  <c r="V91" i="3"/>
  <c r="S99" i="3"/>
  <c r="S91" i="3"/>
  <c r="B6" i="2"/>
  <c r="I6" i="2" s="1"/>
  <c r="F55" i="3"/>
  <c r="X91" i="3"/>
  <c r="X99" i="3"/>
  <c r="W91" i="3"/>
  <c r="Y105" i="3"/>
  <c r="Y104" i="3"/>
  <c r="Y103" i="3"/>
  <c r="Y102" i="3"/>
  <c r="Y41" i="3"/>
  <c r="Y91" i="3" s="1"/>
  <c r="H27" i="3"/>
  <c r="H10" i="3" s="1"/>
  <c r="G27" i="3"/>
  <c r="G10" i="3" s="1"/>
  <c r="E27" i="3"/>
  <c r="E10" i="3" s="1"/>
  <c r="H10" i="2"/>
  <c r="G10" i="2"/>
  <c r="F10" i="2"/>
  <c r="E10" i="2"/>
  <c r="D10" i="2"/>
  <c r="C10" i="2"/>
  <c r="D88" i="3" l="1"/>
  <c r="F86" i="3"/>
  <c r="F85" i="3"/>
  <c r="V106" i="3"/>
  <c r="D72" i="3"/>
  <c r="F69" i="3"/>
  <c r="F70" i="3"/>
  <c r="F37" i="3"/>
  <c r="D38" i="3"/>
  <c r="D37" i="3" s="1"/>
  <c r="AA37" i="3" s="1"/>
  <c r="U106" i="3"/>
  <c r="W106" i="3"/>
  <c r="F59" i="3"/>
  <c r="T106" i="3"/>
  <c r="X106" i="3"/>
  <c r="F19" i="3"/>
  <c r="F65" i="3"/>
  <c r="F43" i="3"/>
  <c r="F64" i="3"/>
  <c r="D61" i="3"/>
  <c r="D59" i="3" s="1"/>
  <c r="F30" i="3"/>
  <c r="F11" i="3"/>
  <c r="F60" i="3"/>
  <c r="B10" i="2"/>
  <c r="I10" i="2"/>
  <c r="D55" i="3"/>
  <c r="D43" i="3" s="1"/>
  <c r="E41" i="3"/>
  <c r="E91" i="3" s="1"/>
  <c r="E93" i="3" s="1"/>
  <c r="G41" i="3"/>
  <c r="G91" i="3" s="1"/>
  <c r="G93" i="3" s="1"/>
  <c r="D19" i="3"/>
  <c r="H41" i="3"/>
  <c r="H91" i="3" s="1"/>
  <c r="H93" i="3" s="1"/>
  <c r="D30" i="3"/>
  <c r="AA30" i="3" s="1"/>
  <c r="Y101" i="3"/>
  <c r="D64" i="3"/>
  <c r="D65" i="3"/>
  <c r="F27" i="3"/>
  <c r="Y100" i="3"/>
  <c r="D12" i="3"/>
  <c r="D11" i="3" s="1"/>
  <c r="Z37" i="3" l="1"/>
  <c r="F57" i="3"/>
  <c r="F41" i="3" s="1"/>
  <c r="F91" i="3" s="1"/>
  <c r="D86" i="3"/>
  <c r="D85" i="3"/>
  <c r="F58" i="3"/>
  <c r="F42" i="3" s="1"/>
  <c r="F92" i="3" s="1"/>
  <c r="D69" i="3"/>
  <c r="D70" i="3"/>
  <c r="F10" i="3"/>
  <c r="D10" i="3"/>
  <c r="D60" i="3"/>
  <c r="AA43" i="3"/>
  <c r="Z30" i="3"/>
  <c r="D57" i="3" l="1"/>
  <c r="D58" i="3"/>
  <c r="D42" i="3" s="1"/>
  <c r="D92" i="3" s="1"/>
  <c r="D94" i="3" s="1"/>
  <c r="F93" i="3"/>
  <c r="AB93" i="3" s="1"/>
  <c r="F94" i="3"/>
  <c r="AA57" i="3"/>
  <c r="Y99" i="3"/>
  <c r="Z43" i="3"/>
  <c r="D41" i="3"/>
  <c r="D91" i="3" s="1"/>
  <c r="D93" i="3" s="1"/>
  <c r="Z57" i="3" l="1"/>
  <c r="AA41" i="3"/>
  <c r="Z41" i="3" l="1"/>
  <c r="AA91" i="3"/>
  <c r="Z91" i="3" l="1"/>
  <c r="AB91" i="3"/>
  <c r="AB30" i="3"/>
  <c r="AB37" i="3"/>
  <c r="AB43" i="3"/>
  <c r="AB57" i="3"/>
  <c r="AB41" i="3"/>
</calcChain>
</file>

<file path=xl/sharedStrings.xml><?xml version="1.0" encoding="utf-8"?>
<sst xmlns="http://schemas.openxmlformats.org/spreadsheetml/2006/main" count="448" uniqueCount="269">
  <si>
    <t>ГРАФИК УЧЕБНОГО ПРОЦЕССА</t>
  </si>
  <si>
    <t>Курсы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</si>
  <si>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</si>
  <si>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</si>
  <si>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</si>
  <si>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</si>
  <si>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</si>
  <si>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</si>
  <si>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</si>
  <si>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</si>
  <si>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</si>
  <si>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</si>
  <si>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</si>
  <si>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</si>
  <si>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К</t>
  </si>
  <si>
    <t>Э</t>
  </si>
  <si>
    <t>У</t>
  </si>
  <si>
    <t>П</t>
  </si>
  <si>
    <t>ПД</t>
  </si>
  <si>
    <t>ПГ</t>
  </si>
  <si>
    <t>Г</t>
  </si>
  <si>
    <t>Обозначения:</t>
  </si>
  <si>
    <t>1 курс</t>
  </si>
  <si>
    <t>1 семестр -</t>
  </si>
  <si>
    <t>недель</t>
  </si>
  <si>
    <t>2 семестр -</t>
  </si>
  <si>
    <t>Теоретическое обучение</t>
  </si>
  <si>
    <t>Учебная практика</t>
  </si>
  <si>
    <t>Промежуточная аттестация</t>
  </si>
  <si>
    <t>2 курс</t>
  </si>
  <si>
    <t>Профессиональные</t>
  </si>
  <si>
    <t>Практика</t>
  </si>
  <si>
    <t>Подготовка к государственной</t>
  </si>
  <si>
    <t>3 семестр -</t>
  </si>
  <si>
    <t>модули</t>
  </si>
  <si>
    <t>по профилю специальности)</t>
  </si>
  <si>
    <t>ти</t>
  </si>
  <si>
    <t>итоговой аттестации</t>
  </si>
  <si>
    <t>4 семестр -</t>
  </si>
  <si>
    <t>Каникулы</t>
  </si>
  <si>
    <t>Преддипломная практика</t>
  </si>
  <si>
    <t>Государственная итоговая</t>
  </si>
  <si>
    <t>3 курс</t>
  </si>
  <si>
    <t>аттестация</t>
  </si>
  <si>
    <t>5 семестр -</t>
  </si>
  <si>
    <t>6 семестр -</t>
  </si>
  <si>
    <t>4 курс</t>
  </si>
  <si>
    <t xml:space="preserve">7 семестр - </t>
  </si>
  <si>
    <t xml:space="preserve">8 семестр - </t>
  </si>
  <si>
    <t>2. Сводные данные по бюджету времени (в неделях)</t>
  </si>
  <si>
    <t>Обучение по дисциплинам и междисциплинарным курсам</t>
  </si>
  <si>
    <t>Производственная практика</t>
  </si>
  <si>
    <t>Государственная итоговая аттестация</t>
  </si>
  <si>
    <t>Всего (по курсам)</t>
  </si>
  <si>
    <t>по профилю специальности</t>
  </si>
  <si>
    <t>преддипломная</t>
  </si>
  <si>
    <t>I курс</t>
  </si>
  <si>
    <t>II курс</t>
  </si>
  <si>
    <t>III курс</t>
  </si>
  <si>
    <t>IV курс</t>
  </si>
  <si>
    <t>ВСЕГО:</t>
  </si>
  <si>
    <t>Индекс</t>
  </si>
  <si>
    <t>Наименование циклов, дисциплин, профессиональных модулей, МДК, практик</t>
  </si>
  <si>
    <t>Форма промежуточной аттестации</t>
  </si>
  <si>
    <t>Учебная нагрузка обучающихся (час.)</t>
  </si>
  <si>
    <t>Распределение обязательной (аудиторной) нагрузки и практики по курсам и семестрам (час. в семестр)</t>
  </si>
  <si>
    <t>Обязательная часть (макс.)</t>
  </si>
  <si>
    <t>Вариативная часть (макс.)</t>
  </si>
  <si>
    <t>максимальная</t>
  </si>
  <si>
    <t>самостоятельная учебная работа</t>
  </si>
  <si>
    <t>Обязательная</t>
  </si>
  <si>
    <t>всего занятий</t>
  </si>
  <si>
    <t>в т.ч.</t>
  </si>
  <si>
    <t>1 сем.</t>
  </si>
  <si>
    <t>2 сем.</t>
  </si>
  <si>
    <t>3 сем.</t>
  </si>
  <si>
    <t>4 сем.</t>
  </si>
  <si>
    <t>5 сем.</t>
  </si>
  <si>
    <t>6 сем.</t>
  </si>
  <si>
    <t>7 сем.</t>
  </si>
  <si>
    <t>8 сем.</t>
  </si>
  <si>
    <t>лаб. и практ. занятий</t>
  </si>
  <si>
    <t>курсовых работ (проектов)</t>
  </si>
  <si>
    <t>нед.</t>
  </si>
  <si>
    <t>час.</t>
  </si>
  <si>
    <t>%</t>
  </si>
  <si>
    <t>О.00</t>
  </si>
  <si>
    <t>Общеобразовательный цикл</t>
  </si>
  <si>
    <t>Общие</t>
  </si>
  <si>
    <t>ОУД.01</t>
  </si>
  <si>
    <t>-, Э</t>
  </si>
  <si>
    <t>ОУД.02</t>
  </si>
  <si>
    <t>Иностранный язык</t>
  </si>
  <si>
    <t>-, ДЗ</t>
  </si>
  <si>
    <t>ОУД.03</t>
  </si>
  <si>
    <t>ОУД.04</t>
  </si>
  <si>
    <t>История</t>
  </si>
  <si>
    <t>ОУД.05</t>
  </si>
  <si>
    <t>Физическая культура</t>
  </si>
  <si>
    <t>З, ДЗ</t>
  </si>
  <si>
    <t>ОУД.06</t>
  </si>
  <si>
    <t>ОБЖ</t>
  </si>
  <si>
    <t>По выбору из обязательных предметных областей</t>
  </si>
  <si>
    <t>ОУД.07</t>
  </si>
  <si>
    <t>Информатика</t>
  </si>
  <si>
    <t>ОУД.08</t>
  </si>
  <si>
    <t>Физика</t>
  </si>
  <si>
    <t>ОУД.09</t>
  </si>
  <si>
    <t>Химия</t>
  </si>
  <si>
    <t>ОУД.10</t>
  </si>
  <si>
    <t>Обществознание (вкл. экономику и право)</t>
  </si>
  <si>
    <t>Биология</t>
  </si>
  <si>
    <t>ОУД.16</t>
  </si>
  <si>
    <t>География</t>
  </si>
  <si>
    <t>-, ДЗ*</t>
  </si>
  <si>
    <t>ОУД.17</t>
  </si>
  <si>
    <t>Экология</t>
  </si>
  <si>
    <t>Дополнительные</t>
  </si>
  <si>
    <t>УД.01</t>
  </si>
  <si>
    <t>Основы исследовательской деятельности</t>
  </si>
  <si>
    <t>ИП.01</t>
  </si>
  <si>
    <t>Индивидуальный проект</t>
  </si>
  <si>
    <t>ДЗ</t>
  </si>
  <si>
    <t>ОГСЭ.00</t>
  </si>
  <si>
    <t>Общий гуманитарный и социально-экономический учебный цикл</t>
  </si>
  <si>
    <t>ОГСЭ.01</t>
  </si>
  <si>
    <t>Основы философии</t>
  </si>
  <si>
    <t>ОГСЭ.02</t>
  </si>
  <si>
    <t>ОГСЭ.03</t>
  </si>
  <si>
    <t>ОГСЭ.04</t>
  </si>
  <si>
    <t>ОГСЭ.05</t>
  </si>
  <si>
    <t>Русский язык и культура речи</t>
  </si>
  <si>
    <t>ЕН.00</t>
  </si>
  <si>
    <t>Математический и общий естественнонаучный учебный цикл</t>
  </si>
  <si>
    <t>ЕН.01</t>
  </si>
  <si>
    <t>ЕН.02</t>
  </si>
  <si>
    <t>П.00</t>
  </si>
  <si>
    <t>Профессиональный учебный цикл</t>
  </si>
  <si>
    <t>ОП.00</t>
  </si>
  <si>
    <t>Общепрофессиональные дисциплины</t>
  </si>
  <si>
    <t>ОП.01</t>
  </si>
  <si>
    <t>Инженерная графика</t>
  </si>
  <si>
    <t>ОП.02</t>
  </si>
  <si>
    <t>ОП.03</t>
  </si>
  <si>
    <t>ОП.04</t>
  </si>
  <si>
    <t>ОП.05</t>
  </si>
  <si>
    <t>ОП.06</t>
  </si>
  <si>
    <t>ОП.07</t>
  </si>
  <si>
    <t>ОП.08</t>
  </si>
  <si>
    <t>ОП.09</t>
  </si>
  <si>
    <t>ОП.10</t>
  </si>
  <si>
    <t>Безопасность жизнедеятельности</t>
  </si>
  <si>
    <t>ОП.11</t>
  </si>
  <si>
    <t>ОП.12</t>
  </si>
  <si>
    <t>ОП.13</t>
  </si>
  <si>
    <t>Экономика отрасли</t>
  </si>
  <si>
    <t>ПМ.00</t>
  </si>
  <si>
    <t>Профессиональные модули</t>
  </si>
  <si>
    <t>ПМ.01</t>
  </si>
  <si>
    <t>Э (к)</t>
  </si>
  <si>
    <t>МДК.01.01</t>
  </si>
  <si>
    <t>ДЗ*</t>
  </si>
  <si>
    <t>УП.01</t>
  </si>
  <si>
    <t>ПП.01</t>
  </si>
  <si>
    <t>Производственная практика (по профилю специальности)</t>
  </si>
  <si>
    <t>ПМ.02</t>
  </si>
  <si>
    <t>МДК.02.01</t>
  </si>
  <si>
    <t>УП.02</t>
  </si>
  <si>
    <t>ПП.02</t>
  </si>
  <si>
    <t>ПМ.03</t>
  </si>
  <si>
    <t>МДК.03.01</t>
  </si>
  <si>
    <t>УП.03</t>
  </si>
  <si>
    <t>ПП.03</t>
  </si>
  <si>
    <t>ПМ.04</t>
  </si>
  <si>
    <t>МДК.04.01</t>
  </si>
  <si>
    <t>УП.04</t>
  </si>
  <si>
    <t>ПП.04</t>
  </si>
  <si>
    <t>Всего на базе среднего общего образования</t>
  </si>
  <si>
    <t>Всего на базе основного общего образования</t>
  </si>
  <si>
    <t>ПДП.00</t>
  </si>
  <si>
    <t>Производственная практика (преддипломная)</t>
  </si>
  <si>
    <t>4 нед.</t>
  </si>
  <si>
    <t>ГИА.00</t>
  </si>
  <si>
    <t>6 нед.</t>
  </si>
  <si>
    <t>ГИА.01</t>
  </si>
  <si>
    <t>Подготовка выпускной квалификационной работы</t>
  </si>
  <si>
    <t>ГИА.02</t>
  </si>
  <si>
    <t>Защита выпускной квалификационной работы</t>
  </si>
  <si>
    <t>2 нед.</t>
  </si>
  <si>
    <t xml:space="preserve">Консультации на учебную группу по 4 часа на одного обучающегося на каждый учебный год </t>
  </si>
  <si>
    <t>ВСЕГО</t>
  </si>
  <si>
    <t>Учебных дисциплин и МДК</t>
  </si>
  <si>
    <t>Учебной практики</t>
  </si>
  <si>
    <t>1.1. Выпускная квалификационная работа</t>
  </si>
  <si>
    <t>Производственной практики (по профилю специальности)</t>
  </si>
  <si>
    <t>Выполнение выпускной квалификационной работы</t>
  </si>
  <si>
    <t>Производственной практики (преддипломной)</t>
  </si>
  <si>
    <t>Экзаменов (в т.ч. экзаменов (квалификационных))</t>
  </si>
  <si>
    <t>Зачетов</t>
  </si>
  <si>
    <t>с 18.05 по 14.06 (всего 4 нед.)</t>
  </si>
  <si>
    <t>с 15.06 по 28.06 (всего 2 нед.)</t>
  </si>
  <si>
    <t>Количество часов в неделю</t>
  </si>
  <si>
    <t>ОГСЭ.06</t>
  </si>
  <si>
    <t>ЕН.03</t>
  </si>
  <si>
    <t>ПМ.05</t>
  </si>
  <si>
    <t>Математика</t>
  </si>
  <si>
    <t>Экологические основы природопользования</t>
  </si>
  <si>
    <t>Процессы и аппараты</t>
  </si>
  <si>
    <t>Автоматизация технологических процессов</t>
  </si>
  <si>
    <t>-, -, -, -, ДЗ</t>
  </si>
  <si>
    <t>З, З, З, З, ДЗ</t>
  </si>
  <si>
    <t>16</t>
  </si>
  <si>
    <t>22/1</t>
  </si>
  <si>
    <t>15/2</t>
  </si>
  <si>
    <t>19/4</t>
  </si>
  <si>
    <t>Психология общения</t>
  </si>
  <si>
    <t>МДК.03.02</t>
  </si>
  <si>
    <t>МДК.05.01</t>
  </si>
  <si>
    <t>УП.05</t>
  </si>
  <si>
    <t>ПП.05</t>
  </si>
  <si>
    <t>ПМ.06</t>
  </si>
  <si>
    <t>МДК.06.01</t>
  </si>
  <si>
    <t>МДК.06.02</t>
  </si>
  <si>
    <t>УП.06</t>
  </si>
  <si>
    <t>ПП.06</t>
  </si>
  <si>
    <t>Э, Э</t>
  </si>
  <si>
    <t>Техническая механика</t>
  </si>
  <si>
    <t>Электротехника и электронная техника</t>
  </si>
  <si>
    <t>Микробиология, санитария и гигиена в пищевом производстве</t>
  </si>
  <si>
    <t>Информационные технологии в профессиональной деятельности</t>
  </si>
  <si>
    <t>Метрология и стандартизация</t>
  </si>
  <si>
    <t>Правовые основы профессиональной деятельности</t>
  </si>
  <si>
    <t>Основы экономики, менеджмента и маркетинга</t>
  </si>
  <si>
    <t>Охрана труда</t>
  </si>
  <si>
    <t>Приемка, хранение и подготовка сырья к переработке</t>
  </si>
  <si>
    <t>Технология хранения и подготовки сырья</t>
  </si>
  <si>
    <t>Производство хлеба и хлебобулочных изделий</t>
  </si>
  <si>
    <t>Технология производства хлеба и хлебобулочных изделий</t>
  </si>
  <si>
    <t>Производство кондитерских изделий</t>
  </si>
  <si>
    <t>Технология производства сахаристых кондитерских изделий</t>
  </si>
  <si>
    <t>Технология производства мучных кондитерских изделий</t>
  </si>
  <si>
    <t>Производство макаронных изделий</t>
  </si>
  <si>
    <t>Технология производства макаронных изделий</t>
  </si>
  <si>
    <t>Организация работы структурного подразделения</t>
  </si>
  <si>
    <t>Управление структурным подразделением организации</t>
  </si>
  <si>
    <t>Выполнение работ по профессии рабочего "Пекарь"</t>
  </si>
  <si>
    <t>Технология выпечки хлеба, хлебобулочных, кондитерских изделий</t>
  </si>
  <si>
    <t>Технология выпечки хлеба, хлебобулочных изделий по инновационным технологиям</t>
  </si>
  <si>
    <t>12/6</t>
  </si>
  <si>
    <t>-/12</t>
  </si>
  <si>
    <t>3. План учебного процесса</t>
  </si>
  <si>
    <t>ПрО</t>
  </si>
  <si>
    <t>ОУД.11</t>
  </si>
  <si>
    <t>ОУД.18</t>
  </si>
  <si>
    <t>Русский язык</t>
  </si>
  <si>
    <t>Литература</t>
  </si>
  <si>
    <t>-, Э*</t>
  </si>
  <si>
    <t>0/10/3</t>
  </si>
  <si>
    <t>0/4/2</t>
  </si>
  <si>
    <t>0/5/1</t>
  </si>
  <si>
    <t>0/1/0</t>
  </si>
  <si>
    <t>0/5/0</t>
  </si>
  <si>
    <t>0/1/3</t>
  </si>
  <si>
    <t>0/9/4</t>
  </si>
  <si>
    <t>0/23/10</t>
  </si>
  <si>
    <t>0/14/6</t>
  </si>
  <si>
    <t>0/29/13</t>
  </si>
  <si>
    <t>0/39/16</t>
  </si>
  <si>
    <t>Дифференцированных зачетов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</si>
</sst>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5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2" fillId="0" borderId="0" xfId="0" applyFont="1"/>
    <xf numFmtId="0" fontId="8" fillId="0" borderId="12" xfId="0" applyFont="1" applyBorder="1" applyAlignment="1">
      <alignment horizontal="center"/>
    </xf>
    <xf numFmtId="0" fontId="10" fillId="0" borderId="12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0" fillId="0" borderId="19" xfId="0" applyFont="1" applyBorder="1" applyAlignment="1">
      <alignment horizontal="center" vertical="top"/>
    </xf>
    <xf numFmtId="0" fontId="10" fillId="0" borderId="2" xfId="0" applyFont="1" applyBorder="1"/>
    <xf numFmtId="0" fontId="10" fillId="0" borderId="6" xfId="0" applyFont="1" applyBorder="1" applyAlignment="1">
      <alignment horizontal="center"/>
    </xf>
    <xf numFmtId="0" fontId="10" fillId="0" borderId="20" xfId="0" applyFont="1" applyBorder="1" applyAlignment="1">
      <alignment horizontal="center" vertical="top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22" xfId="0" applyFont="1" applyBorder="1" applyAlignment="1">
      <alignment horizontal="center" vertical="top"/>
    </xf>
    <xf numFmtId="0" fontId="10" fillId="0" borderId="7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8" fillId="0" borderId="0" xfId="0" applyFont="1"/>
    <xf numFmtId="0" fontId="8" fillId="0" borderId="18" xfId="0" applyFont="1" applyBorder="1"/>
    <xf numFmtId="0" fontId="13" fillId="0" borderId="0" xfId="0" applyFont="1"/>
    <xf numFmtId="0" fontId="8" fillId="0" borderId="0" xfId="0" applyFont="1" applyAlignment="1">
      <alignment horizontal="center"/>
    </xf>
    <xf numFmtId="0" fontId="7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7" fillId="0" borderId="12" xfId="0" applyFont="1" applyBorder="1" applyProtection="1"/>
    <xf numFmtId="0" fontId="4" fillId="0" borderId="12" xfId="0" applyFont="1" applyFill="1" applyBorder="1" applyAlignment="1">
      <alignment horizontal="center" vertical="top"/>
    </xf>
    <xf numFmtId="0" fontId="4" fillId="0" borderId="12" xfId="0" applyFont="1" applyFill="1" applyBorder="1" applyAlignment="1" applyProtection="1">
      <alignment horizontal="right" vertical="top" wrapText="1"/>
    </xf>
    <xf numFmtId="164" fontId="4" fillId="0" borderId="12" xfId="1" applyNumberFormat="1" applyFont="1" applyFill="1" applyBorder="1" applyAlignment="1" applyProtection="1">
      <alignment horizontal="right" vertical="top" wrapText="1"/>
    </xf>
    <xf numFmtId="0" fontId="5" fillId="0" borderId="12" xfId="0" applyFont="1" applyFill="1" applyBorder="1" applyAlignment="1">
      <alignment horizontal="right" vertical="top" wrapText="1"/>
    </xf>
    <xf numFmtId="0" fontId="5" fillId="0" borderId="12" xfId="0" applyFont="1" applyFill="1" applyBorder="1" applyAlignment="1" applyProtection="1">
      <alignment horizontal="right" vertical="top" wrapText="1"/>
    </xf>
    <xf numFmtId="0" fontId="5" fillId="0" borderId="0" xfId="0" applyFont="1" applyFill="1"/>
    <xf numFmtId="0" fontId="3" fillId="0" borderId="12" xfId="0" applyFont="1" applyFill="1" applyBorder="1" applyAlignment="1">
      <alignment horizontal="center"/>
    </xf>
    <xf numFmtId="0" fontId="4" fillId="0" borderId="12" xfId="0" applyFont="1" applyFill="1" applyBorder="1" applyAlignment="1" applyProtection="1">
      <alignment horizontal="center" vertical="top"/>
      <protection locked="0"/>
    </xf>
    <xf numFmtId="0" fontId="3" fillId="0" borderId="12" xfId="0" applyFont="1" applyFill="1" applyBorder="1" applyAlignment="1">
      <alignment horizontal="center" vertical="top"/>
    </xf>
    <xf numFmtId="0" fontId="3" fillId="0" borderId="12" xfId="0" applyFont="1" applyFill="1" applyBorder="1"/>
    <xf numFmtId="0" fontId="3" fillId="0" borderId="0" xfId="0" applyFont="1" applyFill="1"/>
    <xf numFmtId="0" fontId="4" fillId="0" borderId="12" xfId="0" applyFont="1" applyFill="1" applyBorder="1" applyAlignment="1">
      <alignment vertical="top" wrapText="1"/>
    </xf>
    <xf numFmtId="49" fontId="4" fillId="0" borderId="12" xfId="0" applyNumberFormat="1" applyFont="1" applyFill="1" applyBorder="1" applyAlignment="1" applyProtection="1">
      <alignment horizontal="center" vertical="top" wrapText="1"/>
      <protection locked="0"/>
    </xf>
    <xf numFmtId="0" fontId="4" fillId="0" borderId="12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wrapText="1"/>
    </xf>
    <xf numFmtId="0" fontId="5" fillId="0" borderId="12" xfId="0" applyFont="1" applyFill="1" applyBorder="1" applyAlignment="1">
      <alignment vertical="top" wrapText="1"/>
    </xf>
    <xf numFmtId="49" fontId="5" fillId="0" borderId="12" xfId="0" applyNumberFormat="1" applyFont="1" applyFill="1" applyBorder="1" applyAlignment="1" applyProtection="1">
      <alignment horizontal="center" vertical="top" wrapText="1"/>
      <protection locked="0"/>
    </xf>
    <xf numFmtId="0" fontId="5" fillId="0" borderId="12" xfId="0" applyFont="1" applyFill="1" applyBorder="1" applyAlignment="1" applyProtection="1">
      <alignment horizontal="right" vertical="top" wrapText="1"/>
      <protection locked="0"/>
    </xf>
    <xf numFmtId="0" fontId="5" fillId="0" borderId="0" xfId="0" applyFont="1" applyFill="1" applyAlignment="1">
      <alignment wrapText="1"/>
    </xf>
    <xf numFmtId="0" fontId="4" fillId="0" borderId="12" xfId="0" applyFont="1" applyFill="1" applyBorder="1" applyAlignment="1">
      <alignment wrapText="1"/>
    </xf>
    <xf numFmtId="0" fontId="4" fillId="0" borderId="12" xfId="0" applyFont="1" applyFill="1" applyBorder="1" applyAlignment="1" applyProtection="1">
      <alignment horizontal="right" vertical="top" wrapText="1"/>
      <protection locked="0"/>
    </xf>
    <xf numFmtId="164" fontId="4" fillId="0" borderId="12" xfId="1" applyNumberFormat="1" applyFont="1" applyFill="1" applyBorder="1" applyAlignment="1">
      <alignment horizontal="right" vertical="top" wrapText="1"/>
    </xf>
    <xf numFmtId="0" fontId="4" fillId="0" borderId="5" xfId="0" applyFont="1" applyFill="1" applyBorder="1" applyAlignment="1">
      <alignment vertical="top" wrapText="1"/>
    </xf>
    <xf numFmtId="49" fontId="4" fillId="0" borderId="5" xfId="0" applyNumberFormat="1" applyFont="1" applyFill="1" applyBorder="1" applyAlignment="1" applyProtection="1">
      <alignment horizontal="center" vertical="top" wrapText="1"/>
      <protection locked="0"/>
    </xf>
    <xf numFmtId="0" fontId="4" fillId="0" borderId="19" xfId="0" applyFont="1" applyFill="1" applyBorder="1" applyAlignment="1">
      <alignment vertical="top" wrapText="1"/>
    </xf>
    <xf numFmtId="49" fontId="4" fillId="0" borderId="19" xfId="0" applyNumberFormat="1" applyFont="1" applyFill="1" applyBorder="1" applyAlignment="1" applyProtection="1">
      <alignment vertical="top" wrapText="1"/>
      <protection locked="0"/>
    </xf>
    <xf numFmtId="0" fontId="6" fillId="0" borderId="5" xfId="0" applyFont="1" applyFill="1" applyBorder="1" applyAlignment="1">
      <alignment vertical="top" wrapText="1"/>
    </xf>
    <xf numFmtId="0" fontId="6" fillId="0" borderId="19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right" vertical="top"/>
    </xf>
    <xf numFmtId="0" fontId="4" fillId="0" borderId="12" xfId="0" applyFont="1" applyFill="1" applyBorder="1" applyAlignment="1">
      <alignment horizontal="right" vertical="top"/>
    </xf>
    <xf numFmtId="0" fontId="5" fillId="0" borderId="12" xfId="0" applyFont="1" applyFill="1" applyBorder="1" applyAlignment="1" applyProtection="1">
      <alignment horizontal="right" vertical="top"/>
      <protection locked="0"/>
    </xf>
    <xf numFmtId="0" fontId="13" fillId="2" borderId="12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textRotation="90"/>
    </xf>
    <xf numFmtId="0" fontId="8" fillId="2" borderId="27" xfId="0" applyFont="1" applyFill="1" applyBorder="1" applyAlignment="1">
      <alignment horizontal="center" vertical="center" textRotation="90"/>
    </xf>
    <xf numFmtId="0" fontId="8" fillId="2" borderId="19" xfId="0" applyFont="1" applyFill="1" applyBorder="1" applyAlignment="1">
      <alignment horizontal="center" vertical="center" textRotation="90"/>
    </xf>
    <xf numFmtId="0" fontId="9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 applyProtection="1">
      <alignment horizontal="right" vertical="top" wrapText="1"/>
      <protection locked="0"/>
    </xf>
    <xf numFmtId="0" fontId="9" fillId="2" borderId="12" xfId="0" applyFont="1" applyFill="1" applyBorder="1" applyAlignment="1" applyProtection="1">
      <alignment horizontal="right" vertical="top" wrapText="1"/>
      <protection locked="0"/>
    </xf>
    <xf numFmtId="0" fontId="8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>
      <alignment horizontal="center" vertical="top" wrapText="1"/>
    </xf>
    <xf numFmtId="0" fontId="8" fillId="0" borderId="0" xfId="0" applyFont="1" applyFill="1"/>
    <xf numFmtId="0" fontId="10" fillId="0" borderId="17" xfId="0" applyFont="1" applyBorder="1" applyAlignment="1">
      <alignment horizontal="center" vertical="center" wrapText="1"/>
    </xf>
    <xf numFmtId="49" fontId="4" fillId="0" borderId="5" xfId="0" applyNumberFormat="1" applyFont="1" applyFill="1" applyBorder="1" applyAlignment="1" applyProtection="1">
      <alignment horizontal="center" vertical="top" wrapText="1"/>
      <protection locked="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5" xfId="0" applyNumberFormat="1" applyFont="1" applyFill="1" applyBorder="1" applyAlignment="1" applyProtection="1">
      <alignment horizontal="center" vertical="top" wrapText="1"/>
      <protection locked="0"/>
    </xf>
    <xf numFmtId="0" fontId="10" fillId="0" borderId="1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7" fillId="0" borderId="0" xfId="0" applyFont="1" applyFill="1"/>
    <xf numFmtId="49" fontId="4" fillId="0" borderId="5" xfId="0" applyNumberFormat="1" applyFont="1" applyFill="1" applyBorder="1" applyAlignment="1" applyProtection="1">
      <alignment horizontal="center" vertical="top" wrapText="1"/>
      <protection locked="0"/>
    </xf>
    <xf numFmtId="0" fontId="8" fillId="0" borderId="0" xfId="0" applyFont="1"/>
    <xf numFmtId="49" fontId="13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2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24" xfId="0" applyFont="1" applyBorder="1" applyAlignment="1">
      <alignment horizontal="center" vertical="center" textRotation="90"/>
    </xf>
    <xf numFmtId="0" fontId="10" fillId="0" borderId="25" xfId="0" applyFont="1" applyBorder="1" applyAlignment="1">
      <alignment horizontal="center" vertical="center" textRotation="90"/>
    </xf>
    <xf numFmtId="0" fontId="10" fillId="0" borderId="26" xfId="0" applyFont="1" applyBorder="1" applyAlignment="1">
      <alignment horizontal="center" vertical="center" textRotation="90"/>
    </xf>
    <xf numFmtId="0" fontId="10" fillId="0" borderId="1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 applyProtection="1">
      <alignment horizontal="center" vertical="center" wrapText="1"/>
      <protection locked="0"/>
    </xf>
    <xf numFmtId="0" fontId="4" fillId="0" borderId="14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center" textRotation="90"/>
    </xf>
    <xf numFmtId="0" fontId="3" fillId="0" borderId="27" xfId="0" applyFont="1" applyFill="1" applyBorder="1" applyAlignment="1">
      <alignment horizontal="center" vertical="center" textRotation="90"/>
    </xf>
    <xf numFmtId="0" fontId="3" fillId="0" borderId="19" xfId="0" applyFont="1" applyFill="1" applyBorder="1" applyAlignment="1">
      <alignment horizontal="center" vertical="center" textRotation="90"/>
    </xf>
    <xf numFmtId="0" fontId="5" fillId="0" borderId="12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 applyProtection="1">
      <alignment horizontal="center" vertical="center" wrapText="1"/>
      <protection locked="0"/>
    </xf>
    <xf numFmtId="0" fontId="5" fillId="0" borderId="14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Fill="1" applyBorder="1" applyAlignment="1" applyProtection="1">
      <alignment horizontal="center" vertical="center" wrapText="1"/>
      <protection locked="0"/>
    </xf>
    <xf numFmtId="0" fontId="4" fillId="0" borderId="12" xfId="0" applyFont="1" applyFill="1" applyBorder="1" applyAlignment="1">
      <alignment horizontal="center" vertical="center" textRotation="90"/>
    </xf>
    <xf numFmtId="0" fontId="5" fillId="0" borderId="12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 applyProtection="1">
      <alignment horizontal="center" vertical="top" wrapText="1"/>
      <protection locked="0"/>
    </xf>
    <xf numFmtId="49" fontId="5" fillId="0" borderId="19" xfId="0" applyNumberFormat="1" applyFont="1" applyFill="1" applyBorder="1" applyAlignment="1" applyProtection="1">
      <alignment horizontal="center" vertical="top" wrapText="1"/>
      <protection locked="0"/>
    </xf>
    <xf numFmtId="0" fontId="5" fillId="0" borderId="5" xfId="0" applyFont="1" applyFill="1" applyBorder="1" applyAlignment="1">
      <alignment horizontal="center" vertical="center" textRotation="90"/>
    </xf>
    <xf numFmtId="0" fontId="5" fillId="0" borderId="27" xfId="0" applyFont="1" applyFill="1" applyBorder="1" applyAlignment="1">
      <alignment horizontal="center" vertical="center" textRotation="90"/>
    </xf>
    <xf numFmtId="0" fontId="5" fillId="0" borderId="19" xfId="0" applyFont="1" applyFill="1" applyBorder="1" applyAlignment="1">
      <alignment horizontal="center" vertical="center" textRotation="90"/>
    </xf>
    <xf numFmtId="49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5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wrapText="1"/>
    </xf>
    <xf numFmtId="0" fontId="8" fillId="2" borderId="15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1"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7"/>
  <sheetViews>
    <sheetView workbookViewId="0">
      <selection sqref="A1:BA1"/>
    </sheetView>
  </sheetViews>
  <sheetFormatPr defaultRowHeight="12.75" x14ac:dyDescent="0.2"/>
  <cols>
    <col min="1" max="53" width="2.28515625" style="1" customWidth="1"/>
    <col min="54" max="56" width="3.7109375" style="1" customWidth="1"/>
    <col min="57" max="250" width="9.140625" style="1"/>
    <col min="251" max="304" width="3.7109375" style="1" customWidth="1"/>
    <col min="305" max="305" width="5.7109375" style="1" customWidth="1"/>
    <col min="306" max="306" width="3.7109375" style="1" customWidth="1"/>
    <col min="307" max="308" width="8.7109375" style="1" customWidth="1"/>
    <col min="309" max="309" width="3.7109375" style="1" customWidth="1"/>
    <col min="310" max="310" width="5.7109375" style="1" customWidth="1"/>
    <col min="311" max="312" width="3.7109375" style="1" customWidth="1"/>
    <col min="313" max="506" width="9.140625" style="1"/>
    <col min="507" max="560" width="3.7109375" style="1" customWidth="1"/>
    <col min="561" max="561" width="5.7109375" style="1" customWidth="1"/>
    <col min="562" max="562" width="3.7109375" style="1" customWidth="1"/>
    <col min="563" max="564" width="8.7109375" style="1" customWidth="1"/>
    <col min="565" max="565" width="3.7109375" style="1" customWidth="1"/>
    <col min="566" max="566" width="5.7109375" style="1" customWidth="1"/>
    <col min="567" max="568" width="3.7109375" style="1" customWidth="1"/>
    <col min="569" max="762" width="9.140625" style="1"/>
    <col min="763" max="816" width="3.7109375" style="1" customWidth="1"/>
    <col min="817" max="817" width="5.7109375" style="1" customWidth="1"/>
    <col min="818" max="818" width="3.7109375" style="1" customWidth="1"/>
    <col min="819" max="820" width="8.7109375" style="1" customWidth="1"/>
    <col min="821" max="821" width="3.7109375" style="1" customWidth="1"/>
    <col min="822" max="822" width="5.7109375" style="1" customWidth="1"/>
    <col min="823" max="824" width="3.7109375" style="1" customWidth="1"/>
    <col min="825" max="1018" width="9.140625" style="1"/>
    <col min="1019" max="1072" width="3.7109375" style="1" customWidth="1"/>
    <col min="1073" max="1073" width="5.7109375" style="1" customWidth="1"/>
    <col min="1074" max="1074" width="3.7109375" style="1" customWidth="1"/>
    <col min="1075" max="1076" width="8.7109375" style="1" customWidth="1"/>
    <col min="1077" max="1077" width="3.7109375" style="1" customWidth="1"/>
    <col min="1078" max="1078" width="5.7109375" style="1" customWidth="1"/>
    <col min="1079" max="1080" width="3.7109375" style="1" customWidth="1"/>
    <col min="1081" max="1274" width="9.140625" style="1"/>
    <col min="1275" max="1328" width="3.7109375" style="1" customWidth="1"/>
    <col min="1329" max="1329" width="5.7109375" style="1" customWidth="1"/>
    <col min="1330" max="1330" width="3.7109375" style="1" customWidth="1"/>
    <col min="1331" max="1332" width="8.7109375" style="1" customWidth="1"/>
    <col min="1333" max="1333" width="3.7109375" style="1" customWidth="1"/>
    <col min="1334" max="1334" width="5.7109375" style="1" customWidth="1"/>
    <col min="1335" max="1336" width="3.7109375" style="1" customWidth="1"/>
    <col min="1337" max="1530" width="9.140625" style="1"/>
    <col min="1531" max="1584" width="3.7109375" style="1" customWidth="1"/>
    <col min="1585" max="1585" width="5.7109375" style="1" customWidth="1"/>
    <col min="1586" max="1586" width="3.7109375" style="1" customWidth="1"/>
    <col min="1587" max="1588" width="8.7109375" style="1" customWidth="1"/>
    <col min="1589" max="1589" width="3.7109375" style="1" customWidth="1"/>
    <col min="1590" max="1590" width="5.7109375" style="1" customWidth="1"/>
    <col min="1591" max="1592" width="3.7109375" style="1" customWidth="1"/>
    <col min="1593" max="1786" width="9.140625" style="1"/>
    <col min="1787" max="1840" width="3.7109375" style="1" customWidth="1"/>
    <col min="1841" max="1841" width="5.7109375" style="1" customWidth="1"/>
    <col min="1842" max="1842" width="3.7109375" style="1" customWidth="1"/>
    <col min="1843" max="1844" width="8.7109375" style="1" customWidth="1"/>
    <col min="1845" max="1845" width="3.7109375" style="1" customWidth="1"/>
    <col min="1846" max="1846" width="5.7109375" style="1" customWidth="1"/>
    <col min="1847" max="1848" width="3.7109375" style="1" customWidth="1"/>
    <col min="1849" max="2042" width="9.140625" style="1"/>
    <col min="2043" max="2096" width="3.7109375" style="1" customWidth="1"/>
    <col min="2097" max="2097" width="5.7109375" style="1" customWidth="1"/>
    <col min="2098" max="2098" width="3.7109375" style="1" customWidth="1"/>
    <col min="2099" max="2100" width="8.7109375" style="1" customWidth="1"/>
    <col min="2101" max="2101" width="3.7109375" style="1" customWidth="1"/>
    <col min="2102" max="2102" width="5.7109375" style="1" customWidth="1"/>
    <col min="2103" max="2104" width="3.7109375" style="1" customWidth="1"/>
    <col min="2105" max="2298" width="9.140625" style="1"/>
    <col min="2299" max="2352" width="3.7109375" style="1" customWidth="1"/>
    <col min="2353" max="2353" width="5.7109375" style="1" customWidth="1"/>
    <col min="2354" max="2354" width="3.7109375" style="1" customWidth="1"/>
    <col min="2355" max="2356" width="8.7109375" style="1" customWidth="1"/>
    <col min="2357" max="2357" width="3.7109375" style="1" customWidth="1"/>
    <col min="2358" max="2358" width="5.7109375" style="1" customWidth="1"/>
    <col min="2359" max="2360" width="3.7109375" style="1" customWidth="1"/>
    <col min="2361" max="2554" width="9.140625" style="1"/>
    <col min="2555" max="2608" width="3.7109375" style="1" customWidth="1"/>
    <col min="2609" max="2609" width="5.7109375" style="1" customWidth="1"/>
    <col min="2610" max="2610" width="3.7109375" style="1" customWidth="1"/>
    <col min="2611" max="2612" width="8.7109375" style="1" customWidth="1"/>
    <col min="2613" max="2613" width="3.7109375" style="1" customWidth="1"/>
    <col min="2614" max="2614" width="5.7109375" style="1" customWidth="1"/>
    <col min="2615" max="2616" width="3.7109375" style="1" customWidth="1"/>
    <col min="2617" max="2810" width="9.140625" style="1"/>
    <col min="2811" max="2864" width="3.7109375" style="1" customWidth="1"/>
    <col min="2865" max="2865" width="5.7109375" style="1" customWidth="1"/>
    <col min="2866" max="2866" width="3.7109375" style="1" customWidth="1"/>
    <col min="2867" max="2868" width="8.7109375" style="1" customWidth="1"/>
    <col min="2869" max="2869" width="3.7109375" style="1" customWidth="1"/>
    <col min="2870" max="2870" width="5.7109375" style="1" customWidth="1"/>
    <col min="2871" max="2872" width="3.7109375" style="1" customWidth="1"/>
    <col min="2873" max="3066" width="9.140625" style="1"/>
    <col min="3067" max="3120" width="3.7109375" style="1" customWidth="1"/>
    <col min="3121" max="3121" width="5.7109375" style="1" customWidth="1"/>
    <col min="3122" max="3122" width="3.7109375" style="1" customWidth="1"/>
    <col min="3123" max="3124" width="8.7109375" style="1" customWidth="1"/>
    <col min="3125" max="3125" width="3.7109375" style="1" customWidth="1"/>
    <col min="3126" max="3126" width="5.7109375" style="1" customWidth="1"/>
    <col min="3127" max="3128" width="3.7109375" style="1" customWidth="1"/>
    <col min="3129" max="3322" width="9.140625" style="1"/>
    <col min="3323" max="3376" width="3.7109375" style="1" customWidth="1"/>
    <col min="3377" max="3377" width="5.7109375" style="1" customWidth="1"/>
    <col min="3378" max="3378" width="3.7109375" style="1" customWidth="1"/>
    <col min="3379" max="3380" width="8.7109375" style="1" customWidth="1"/>
    <col min="3381" max="3381" width="3.7109375" style="1" customWidth="1"/>
    <col min="3382" max="3382" width="5.7109375" style="1" customWidth="1"/>
    <col min="3383" max="3384" width="3.7109375" style="1" customWidth="1"/>
    <col min="3385" max="3578" width="9.140625" style="1"/>
    <col min="3579" max="3632" width="3.7109375" style="1" customWidth="1"/>
    <col min="3633" max="3633" width="5.7109375" style="1" customWidth="1"/>
    <col min="3634" max="3634" width="3.7109375" style="1" customWidth="1"/>
    <col min="3635" max="3636" width="8.7109375" style="1" customWidth="1"/>
    <col min="3637" max="3637" width="3.7109375" style="1" customWidth="1"/>
    <col min="3638" max="3638" width="5.7109375" style="1" customWidth="1"/>
    <col min="3639" max="3640" width="3.7109375" style="1" customWidth="1"/>
    <col min="3641" max="3834" width="9.140625" style="1"/>
    <col min="3835" max="3888" width="3.7109375" style="1" customWidth="1"/>
    <col min="3889" max="3889" width="5.7109375" style="1" customWidth="1"/>
    <col min="3890" max="3890" width="3.7109375" style="1" customWidth="1"/>
    <col min="3891" max="3892" width="8.7109375" style="1" customWidth="1"/>
    <col min="3893" max="3893" width="3.7109375" style="1" customWidth="1"/>
    <col min="3894" max="3894" width="5.7109375" style="1" customWidth="1"/>
    <col min="3895" max="3896" width="3.7109375" style="1" customWidth="1"/>
    <col min="3897" max="4090" width="9.140625" style="1"/>
    <col min="4091" max="4144" width="3.7109375" style="1" customWidth="1"/>
    <col min="4145" max="4145" width="5.7109375" style="1" customWidth="1"/>
    <col min="4146" max="4146" width="3.7109375" style="1" customWidth="1"/>
    <col min="4147" max="4148" width="8.7109375" style="1" customWidth="1"/>
    <col min="4149" max="4149" width="3.7109375" style="1" customWidth="1"/>
    <col min="4150" max="4150" width="5.7109375" style="1" customWidth="1"/>
    <col min="4151" max="4152" width="3.7109375" style="1" customWidth="1"/>
    <col min="4153" max="4346" width="9.140625" style="1"/>
    <col min="4347" max="4400" width="3.7109375" style="1" customWidth="1"/>
    <col min="4401" max="4401" width="5.7109375" style="1" customWidth="1"/>
    <col min="4402" max="4402" width="3.7109375" style="1" customWidth="1"/>
    <col min="4403" max="4404" width="8.7109375" style="1" customWidth="1"/>
    <col min="4405" max="4405" width="3.7109375" style="1" customWidth="1"/>
    <col min="4406" max="4406" width="5.7109375" style="1" customWidth="1"/>
    <col min="4407" max="4408" width="3.7109375" style="1" customWidth="1"/>
    <col min="4409" max="4602" width="9.140625" style="1"/>
    <col min="4603" max="4656" width="3.7109375" style="1" customWidth="1"/>
    <col min="4657" max="4657" width="5.7109375" style="1" customWidth="1"/>
    <col min="4658" max="4658" width="3.7109375" style="1" customWidth="1"/>
    <col min="4659" max="4660" width="8.7109375" style="1" customWidth="1"/>
    <col min="4661" max="4661" width="3.7109375" style="1" customWidth="1"/>
    <col min="4662" max="4662" width="5.7109375" style="1" customWidth="1"/>
    <col min="4663" max="4664" width="3.7109375" style="1" customWidth="1"/>
    <col min="4665" max="4858" width="9.140625" style="1"/>
    <col min="4859" max="4912" width="3.7109375" style="1" customWidth="1"/>
    <col min="4913" max="4913" width="5.7109375" style="1" customWidth="1"/>
    <col min="4914" max="4914" width="3.7109375" style="1" customWidth="1"/>
    <col min="4915" max="4916" width="8.7109375" style="1" customWidth="1"/>
    <col min="4917" max="4917" width="3.7109375" style="1" customWidth="1"/>
    <col min="4918" max="4918" width="5.7109375" style="1" customWidth="1"/>
    <col min="4919" max="4920" width="3.7109375" style="1" customWidth="1"/>
    <col min="4921" max="5114" width="9.140625" style="1"/>
    <col min="5115" max="5168" width="3.7109375" style="1" customWidth="1"/>
    <col min="5169" max="5169" width="5.7109375" style="1" customWidth="1"/>
    <col min="5170" max="5170" width="3.7109375" style="1" customWidth="1"/>
    <col min="5171" max="5172" width="8.7109375" style="1" customWidth="1"/>
    <col min="5173" max="5173" width="3.7109375" style="1" customWidth="1"/>
    <col min="5174" max="5174" width="5.7109375" style="1" customWidth="1"/>
    <col min="5175" max="5176" width="3.7109375" style="1" customWidth="1"/>
    <col min="5177" max="5370" width="9.140625" style="1"/>
    <col min="5371" max="5424" width="3.7109375" style="1" customWidth="1"/>
    <col min="5425" max="5425" width="5.7109375" style="1" customWidth="1"/>
    <col min="5426" max="5426" width="3.7109375" style="1" customWidth="1"/>
    <col min="5427" max="5428" width="8.7109375" style="1" customWidth="1"/>
    <col min="5429" max="5429" width="3.7109375" style="1" customWidth="1"/>
    <col min="5430" max="5430" width="5.7109375" style="1" customWidth="1"/>
    <col min="5431" max="5432" width="3.7109375" style="1" customWidth="1"/>
    <col min="5433" max="5626" width="9.140625" style="1"/>
    <col min="5627" max="5680" width="3.7109375" style="1" customWidth="1"/>
    <col min="5681" max="5681" width="5.7109375" style="1" customWidth="1"/>
    <col min="5682" max="5682" width="3.7109375" style="1" customWidth="1"/>
    <col min="5683" max="5684" width="8.7109375" style="1" customWidth="1"/>
    <col min="5685" max="5685" width="3.7109375" style="1" customWidth="1"/>
    <col min="5686" max="5686" width="5.7109375" style="1" customWidth="1"/>
    <col min="5687" max="5688" width="3.7109375" style="1" customWidth="1"/>
    <col min="5689" max="5882" width="9.140625" style="1"/>
    <col min="5883" max="5936" width="3.7109375" style="1" customWidth="1"/>
    <col min="5937" max="5937" width="5.7109375" style="1" customWidth="1"/>
    <col min="5938" max="5938" width="3.7109375" style="1" customWidth="1"/>
    <col min="5939" max="5940" width="8.7109375" style="1" customWidth="1"/>
    <col min="5941" max="5941" width="3.7109375" style="1" customWidth="1"/>
    <col min="5942" max="5942" width="5.7109375" style="1" customWidth="1"/>
    <col min="5943" max="5944" width="3.7109375" style="1" customWidth="1"/>
    <col min="5945" max="6138" width="9.140625" style="1"/>
    <col min="6139" max="6192" width="3.7109375" style="1" customWidth="1"/>
    <col min="6193" max="6193" width="5.7109375" style="1" customWidth="1"/>
    <col min="6194" max="6194" width="3.7109375" style="1" customWidth="1"/>
    <col min="6195" max="6196" width="8.7109375" style="1" customWidth="1"/>
    <col min="6197" max="6197" width="3.7109375" style="1" customWidth="1"/>
    <col min="6198" max="6198" width="5.7109375" style="1" customWidth="1"/>
    <col min="6199" max="6200" width="3.7109375" style="1" customWidth="1"/>
    <col min="6201" max="6394" width="9.140625" style="1"/>
    <col min="6395" max="6448" width="3.7109375" style="1" customWidth="1"/>
    <col min="6449" max="6449" width="5.7109375" style="1" customWidth="1"/>
    <col min="6450" max="6450" width="3.7109375" style="1" customWidth="1"/>
    <col min="6451" max="6452" width="8.7109375" style="1" customWidth="1"/>
    <col min="6453" max="6453" width="3.7109375" style="1" customWidth="1"/>
    <col min="6454" max="6454" width="5.7109375" style="1" customWidth="1"/>
    <col min="6455" max="6456" width="3.7109375" style="1" customWidth="1"/>
    <col min="6457" max="6650" width="9.140625" style="1"/>
    <col min="6651" max="6704" width="3.7109375" style="1" customWidth="1"/>
    <col min="6705" max="6705" width="5.7109375" style="1" customWidth="1"/>
    <col min="6706" max="6706" width="3.7109375" style="1" customWidth="1"/>
    <col min="6707" max="6708" width="8.7109375" style="1" customWidth="1"/>
    <col min="6709" max="6709" width="3.7109375" style="1" customWidth="1"/>
    <col min="6710" max="6710" width="5.7109375" style="1" customWidth="1"/>
    <col min="6711" max="6712" width="3.7109375" style="1" customWidth="1"/>
    <col min="6713" max="6906" width="9.140625" style="1"/>
    <col min="6907" max="6960" width="3.7109375" style="1" customWidth="1"/>
    <col min="6961" max="6961" width="5.7109375" style="1" customWidth="1"/>
    <col min="6962" max="6962" width="3.7109375" style="1" customWidth="1"/>
    <col min="6963" max="6964" width="8.7109375" style="1" customWidth="1"/>
    <col min="6965" max="6965" width="3.7109375" style="1" customWidth="1"/>
    <col min="6966" max="6966" width="5.7109375" style="1" customWidth="1"/>
    <col min="6967" max="6968" width="3.7109375" style="1" customWidth="1"/>
    <col min="6969" max="7162" width="9.140625" style="1"/>
    <col min="7163" max="7216" width="3.7109375" style="1" customWidth="1"/>
    <col min="7217" max="7217" width="5.7109375" style="1" customWidth="1"/>
    <col min="7218" max="7218" width="3.7109375" style="1" customWidth="1"/>
    <col min="7219" max="7220" width="8.7109375" style="1" customWidth="1"/>
    <col min="7221" max="7221" width="3.7109375" style="1" customWidth="1"/>
    <col min="7222" max="7222" width="5.7109375" style="1" customWidth="1"/>
    <col min="7223" max="7224" width="3.7109375" style="1" customWidth="1"/>
    <col min="7225" max="7418" width="9.140625" style="1"/>
    <col min="7419" max="7472" width="3.7109375" style="1" customWidth="1"/>
    <col min="7473" max="7473" width="5.7109375" style="1" customWidth="1"/>
    <col min="7474" max="7474" width="3.7109375" style="1" customWidth="1"/>
    <col min="7475" max="7476" width="8.7109375" style="1" customWidth="1"/>
    <col min="7477" max="7477" width="3.7109375" style="1" customWidth="1"/>
    <col min="7478" max="7478" width="5.7109375" style="1" customWidth="1"/>
    <col min="7479" max="7480" width="3.7109375" style="1" customWidth="1"/>
    <col min="7481" max="7674" width="9.140625" style="1"/>
    <col min="7675" max="7728" width="3.7109375" style="1" customWidth="1"/>
    <col min="7729" max="7729" width="5.7109375" style="1" customWidth="1"/>
    <col min="7730" max="7730" width="3.7109375" style="1" customWidth="1"/>
    <col min="7731" max="7732" width="8.7109375" style="1" customWidth="1"/>
    <col min="7733" max="7733" width="3.7109375" style="1" customWidth="1"/>
    <col min="7734" max="7734" width="5.7109375" style="1" customWidth="1"/>
    <col min="7735" max="7736" width="3.7109375" style="1" customWidth="1"/>
    <col min="7737" max="7930" width="9.140625" style="1"/>
    <col min="7931" max="7984" width="3.7109375" style="1" customWidth="1"/>
    <col min="7985" max="7985" width="5.7109375" style="1" customWidth="1"/>
    <col min="7986" max="7986" width="3.7109375" style="1" customWidth="1"/>
    <col min="7987" max="7988" width="8.7109375" style="1" customWidth="1"/>
    <col min="7989" max="7989" width="3.7109375" style="1" customWidth="1"/>
    <col min="7990" max="7990" width="5.7109375" style="1" customWidth="1"/>
    <col min="7991" max="7992" width="3.7109375" style="1" customWidth="1"/>
    <col min="7993" max="8186" width="9.140625" style="1"/>
    <col min="8187" max="8240" width="3.7109375" style="1" customWidth="1"/>
    <col min="8241" max="8241" width="5.7109375" style="1" customWidth="1"/>
    <col min="8242" max="8242" width="3.7109375" style="1" customWidth="1"/>
    <col min="8243" max="8244" width="8.7109375" style="1" customWidth="1"/>
    <col min="8245" max="8245" width="3.7109375" style="1" customWidth="1"/>
    <col min="8246" max="8246" width="5.7109375" style="1" customWidth="1"/>
    <col min="8247" max="8248" width="3.7109375" style="1" customWidth="1"/>
    <col min="8249" max="8442" width="9.140625" style="1"/>
    <col min="8443" max="8496" width="3.7109375" style="1" customWidth="1"/>
    <col min="8497" max="8497" width="5.7109375" style="1" customWidth="1"/>
    <col min="8498" max="8498" width="3.7109375" style="1" customWidth="1"/>
    <col min="8499" max="8500" width="8.7109375" style="1" customWidth="1"/>
    <col min="8501" max="8501" width="3.7109375" style="1" customWidth="1"/>
    <col min="8502" max="8502" width="5.7109375" style="1" customWidth="1"/>
    <col min="8503" max="8504" width="3.7109375" style="1" customWidth="1"/>
    <col min="8505" max="8698" width="9.140625" style="1"/>
    <col min="8699" max="8752" width="3.7109375" style="1" customWidth="1"/>
    <col min="8753" max="8753" width="5.7109375" style="1" customWidth="1"/>
    <col min="8754" max="8754" width="3.7109375" style="1" customWidth="1"/>
    <col min="8755" max="8756" width="8.7109375" style="1" customWidth="1"/>
    <col min="8757" max="8757" width="3.7109375" style="1" customWidth="1"/>
    <col min="8758" max="8758" width="5.7109375" style="1" customWidth="1"/>
    <col min="8759" max="8760" width="3.7109375" style="1" customWidth="1"/>
    <col min="8761" max="8954" width="9.140625" style="1"/>
    <col min="8955" max="9008" width="3.7109375" style="1" customWidth="1"/>
    <col min="9009" max="9009" width="5.7109375" style="1" customWidth="1"/>
    <col min="9010" max="9010" width="3.7109375" style="1" customWidth="1"/>
    <col min="9011" max="9012" width="8.7109375" style="1" customWidth="1"/>
    <col min="9013" max="9013" width="3.7109375" style="1" customWidth="1"/>
    <col min="9014" max="9014" width="5.7109375" style="1" customWidth="1"/>
    <col min="9015" max="9016" width="3.7109375" style="1" customWidth="1"/>
    <col min="9017" max="9210" width="9.140625" style="1"/>
    <col min="9211" max="9264" width="3.7109375" style="1" customWidth="1"/>
    <col min="9265" max="9265" width="5.7109375" style="1" customWidth="1"/>
    <col min="9266" max="9266" width="3.7109375" style="1" customWidth="1"/>
    <col min="9267" max="9268" width="8.7109375" style="1" customWidth="1"/>
    <col min="9269" max="9269" width="3.7109375" style="1" customWidth="1"/>
    <col min="9270" max="9270" width="5.7109375" style="1" customWidth="1"/>
    <col min="9271" max="9272" width="3.7109375" style="1" customWidth="1"/>
    <col min="9273" max="9466" width="9.140625" style="1"/>
    <col min="9467" max="9520" width="3.7109375" style="1" customWidth="1"/>
    <col min="9521" max="9521" width="5.7109375" style="1" customWidth="1"/>
    <col min="9522" max="9522" width="3.7109375" style="1" customWidth="1"/>
    <col min="9523" max="9524" width="8.7109375" style="1" customWidth="1"/>
    <col min="9525" max="9525" width="3.7109375" style="1" customWidth="1"/>
    <col min="9526" max="9526" width="5.7109375" style="1" customWidth="1"/>
    <col min="9527" max="9528" width="3.7109375" style="1" customWidth="1"/>
    <col min="9529" max="9722" width="9.140625" style="1"/>
    <col min="9723" max="9776" width="3.7109375" style="1" customWidth="1"/>
    <col min="9777" max="9777" width="5.7109375" style="1" customWidth="1"/>
    <col min="9778" max="9778" width="3.7109375" style="1" customWidth="1"/>
    <col min="9779" max="9780" width="8.7109375" style="1" customWidth="1"/>
    <col min="9781" max="9781" width="3.7109375" style="1" customWidth="1"/>
    <col min="9782" max="9782" width="5.7109375" style="1" customWidth="1"/>
    <col min="9783" max="9784" width="3.7109375" style="1" customWidth="1"/>
    <col min="9785" max="9978" width="9.140625" style="1"/>
    <col min="9979" max="10032" width="3.7109375" style="1" customWidth="1"/>
    <col min="10033" max="10033" width="5.7109375" style="1" customWidth="1"/>
    <col min="10034" max="10034" width="3.7109375" style="1" customWidth="1"/>
    <col min="10035" max="10036" width="8.7109375" style="1" customWidth="1"/>
    <col min="10037" max="10037" width="3.7109375" style="1" customWidth="1"/>
    <col min="10038" max="10038" width="5.7109375" style="1" customWidth="1"/>
    <col min="10039" max="10040" width="3.7109375" style="1" customWidth="1"/>
    <col min="10041" max="10234" width="9.140625" style="1"/>
    <col min="10235" max="10288" width="3.7109375" style="1" customWidth="1"/>
    <col min="10289" max="10289" width="5.7109375" style="1" customWidth="1"/>
    <col min="10290" max="10290" width="3.7109375" style="1" customWidth="1"/>
    <col min="10291" max="10292" width="8.7109375" style="1" customWidth="1"/>
    <col min="10293" max="10293" width="3.7109375" style="1" customWidth="1"/>
    <col min="10294" max="10294" width="5.7109375" style="1" customWidth="1"/>
    <col min="10295" max="10296" width="3.7109375" style="1" customWidth="1"/>
    <col min="10297" max="10490" width="9.140625" style="1"/>
    <col min="10491" max="10544" width="3.7109375" style="1" customWidth="1"/>
    <col min="10545" max="10545" width="5.7109375" style="1" customWidth="1"/>
    <col min="10546" max="10546" width="3.7109375" style="1" customWidth="1"/>
    <col min="10547" max="10548" width="8.7109375" style="1" customWidth="1"/>
    <col min="10549" max="10549" width="3.7109375" style="1" customWidth="1"/>
    <col min="10550" max="10550" width="5.7109375" style="1" customWidth="1"/>
    <col min="10551" max="10552" width="3.7109375" style="1" customWidth="1"/>
    <col min="10553" max="10746" width="9.140625" style="1"/>
    <col min="10747" max="10800" width="3.7109375" style="1" customWidth="1"/>
    <col min="10801" max="10801" width="5.7109375" style="1" customWidth="1"/>
    <col min="10802" max="10802" width="3.7109375" style="1" customWidth="1"/>
    <col min="10803" max="10804" width="8.7109375" style="1" customWidth="1"/>
    <col min="10805" max="10805" width="3.7109375" style="1" customWidth="1"/>
    <col min="10806" max="10806" width="5.7109375" style="1" customWidth="1"/>
    <col min="10807" max="10808" width="3.7109375" style="1" customWidth="1"/>
    <col min="10809" max="11002" width="9.140625" style="1"/>
    <col min="11003" max="11056" width="3.7109375" style="1" customWidth="1"/>
    <col min="11057" max="11057" width="5.7109375" style="1" customWidth="1"/>
    <col min="11058" max="11058" width="3.7109375" style="1" customWidth="1"/>
    <col min="11059" max="11060" width="8.7109375" style="1" customWidth="1"/>
    <col min="11061" max="11061" width="3.7109375" style="1" customWidth="1"/>
    <col min="11062" max="11062" width="5.7109375" style="1" customWidth="1"/>
    <col min="11063" max="11064" width="3.7109375" style="1" customWidth="1"/>
    <col min="11065" max="11258" width="9.140625" style="1"/>
    <col min="11259" max="11312" width="3.7109375" style="1" customWidth="1"/>
    <col min="11313" max="11313" width="5.7109375" style="1" customWidth="1"/>
    <col min="11314" max="11314" width="3.7109375" style="1" customWidth="1"/>
    <col min="11315" max="11316" width="8.7109375" style="1" customWidth="1"/>
    <col min="11317" max="11317" width="3.7109375" style="1" customWidth="1"/>
    <col min="11318" max="11318" width="5.7109375" style="1" customWidth="1"/>
    <col min="11319" max="11320" width="3.7109375" style="1" customWidth="1"/>
    <col min="11321" max="11514" width="9.140625" style="1"/>
    <col min="11515" max="11568" width="3.7109375" style="1" customWidth="1"/>
    <col min="11569" max="11569" width="5.7109375" style="1" customWidth="1"/>
    <col min="11570" max="11570" width="3.7109375" style="1" customWidth="1"/>
    <col min="11571" max="11572" width="8.7109375" style="1" customWidth="1"/>
    <col min="11573" max="11573" width="3.7109375" style="1" customWidth="1"/>
    <col min="11574" max="11574" width="5.7109375" style="1" customWidth="1"/>
    <col min="11575" max="11576" width="3.7109375" style="1" customWidth="1"/>
    <col min="11577" max="11770" width="9.140625" style="1"/>
    <col min="11771" max="11824" width="3.7109375" style="1" customWidth="1"/>
    <col min="11825" max="11825" width="5.7109375" style="1" customWidth="1"/>
    <col min="11826" max="11826" width="3.7109375" style="1" customWidth="1"/>
    <col min="11827" max="11828" width="8.7109375" style="1" customWidth="1"/>
    <col min="11829" max="11829" width="3.7109375" style="1" customWidth="1"/>
    <col min="11830" max="11830" width="5.7109375" style="1" customWidth="1"/>
    <col min="11831" max="11832" width="3.7109375" style="1" customWidth="1"/>
    <col min="11833" max="12026" width="9.140625" style="1"/>
    <col min="12027" max="12080" width="3.7109375" style="1" customWidth="1"/>
    <col min="12081" max="12081" width="5.7109375" style="1" customWidth="1"/>
    <col min="12082" max="12082" width="3.7109375" style="1" customWidth="1"/>
    <col min="12083" max="12084" width="8.7109375" style="1" customWidth="1"/>
    <col min="12085" max="12085" width="3.7109375" style="1" customWidth="1"/>
    <col min="12086" max="12086" width="5.7109375" style="1" customWidth="1"/>
    <col min="12087" max="12088" width="3.7109375" style="1" customWidth="1"/>
    <col min="12089" max="12282" width="9.140625" style="1"/>
    <col min="12283" max="12336" width="3.7109375" style="1" customWidth="1"/>
    <col min="12337" max="12337" width="5.7109375" style="1" customWidth="1"/>
    <col min="12338" max="12338" width="3.7109375" style="1" customWidth="1"/>
    <col min="12339" max="12340" width="8.7109375" style="1" customWidth="1"/>
    <col min="12341" max="12341" width="3.7109375" style="1" customWidth="1"/>
    <col min="12342" max="12342" width="5.7109375" style="1" customWidth="1"/>
    <col min="12343" max="12344" width="3.7109375" style="1" customWidth="1"/>
    <col min="12345" max="12538" width="9.140625" style="1"/>
    <col min="12539" max="12592" width="3.7109375" style="1" customWidth="1"/>
    <col min="12593" max="12593" width="5.7109375" style="1" customWidth="1"/>
    <col min="12594" max="12594" width="3.7109375" style="1" customWidth="1"/>
    <col min="12595" max="12596" width="8.7109375" style="1" customWidth="1"/>
    <col min="12597" max="12597" width="3.7109375" style="1" customWidth="1"/>
    <col min="12598" max="12598" width="5.7109375" style="1" customWidth="1"/>
    <col min="12599" max="12600" width="3.7109375" style="1" customWidth="1"/>
    <col min="12601" max="12794" width="9.140625" style="1"/>
    <col min="12795" max="12848" width="3.7109375" style="1" customWidth="1"/>
    <col min="12849" max="12849" width="5.7109375" style="1" customWidth="1"/>
    <col min="12850" max="12850" width="3.7109375" style="1" customWidth="1"/>
    <col min="12851" max="12852" width="8.7109375" style="1" customWidth="1"/>
    <col min="12853" max="12853" width="3.7109375" style="1" customWidth="1"/>
    <col min="12854" max="12854" width="5.7109375" style="1" customWidth="1"/>
    <col min="12855" max="12856" width="3.7109375" style="1" customWidth="1"/>
    <col min="12857" max="13050" width="9.140625" style="1"/>
    <col min="13051" max="13104" width="3.7109375" style="1" customWidth="1"/>
    <col min="13105" max="13105" width="5.7109375" style="1" customWidth="1"/>
    <col min="13106" max="13106" width="3.7109375" style="1" customWidth="1"/>
    <col min="13107" max="13108" width="8.7109375" style="1" customWidth="1"/>
    <col min="13109" max="13109" width="3.7109375" style="1" customWidth="1"/>
    <col min="13110" max="13110" width="5.7109375" style="1" customWidth="1"/>
    <col min="13111" max="13112" width="3.7109375" style="1" customWidth="1"/>
    <col min="13113" max="13306" width="9.140625" style="1"/>
    <col min="13307" max="13360" width="3.7109375" style="1" customWidth="1"/>
    <col min="13361" max="13361" width="5.7109375" style="1" customWidth="1"/>
    <col min="13362" max="13362" width="3.7109375" style="1" customWidth="1"/>
    <col min="13363" max="13364" width="8.7109375" style="1" customWidth="1"/>
    <col min="13365" max="13365" width="3.7109375" style="1" customWidth="1"/>
    <col min="13366" max="13366" width="5.7109375" style="1" customWidth="1"/>
    <col min="13367" max="13368" width="3.7109375" style="1" customWidth="1"/>
    <col min="13369" max="13562" width="9.140625" style="1"/>
    <col min="13563" max="13616" width="3.7109375" style="1" customWidth="1"/>
    <col min="13617" max="13617" width="5.7109375" style="1" customWidth="1"/>
    <col min="13618" max="13618" width="3.7109375" style="1" customWidth="1"/>
    <col min="13619" max="13620" width="8.7109375" style="1" customWidth="1"/>
    <col min="13621" max="13621" width="3.7109375" style="1" customWidth="1"/>
    <col min="13622" max="13622" width="5.7109375" style="1" customWidth="1"/>
    <col min="13623" max="13624" width="3.7109375" style="1" customWidth="1"/>
    <col min="13625" max="13818" width="9.140625" style="1"/>
    <col min="13819" max="13872" width="3.7109375" style="1" customWidth="1"/>
    <col min="13873" max="13873" width="5.7109375" style="1" customWidth="1"/>
    <col min="13874" max="13874" width="3.7109375" style="1" customWidth="1"/>
    <col min="13875" max="13876" width="8.7109375" style="1" customWidth="1"/>
    <col min="13877" max="13877" width="3.7109375" style="1" customWidth="1"/>
    <col min="13878" max="13878" width="5.7109375" style="1" customWidth="1"/>
    <col min="13879" max="13880" width="3.7109375" style="1" customWidth="1"/>
    <col min="13881" max="14074" width="9.140625" style="1"/>
    <col min="14075" max="14128" width="3.7109375" style="1" customWidth="1"/>
    <col min="14129" max="14129" width="5.7109375" style="1" customWidth="1"/>
    <col min="14130" max="14130" width="3.7109375" style="1" customWidth="1"/>
    <col min="14131" max="14132" width="8.7109375" style="1" customWidth="1"/>
    <col min="14133" max="14133" width="3.7109375" style="1" customWidth="1"/>
    <col min="14134" max="14134" width="5.7109375" style="1" customWidth="1"/>
    <col min="14135" max="14136" width="3.7109375" style="1" customWidth="1"/>
    <col min="14137" max="14330" width="9.140625" style="1"/>
    <col min="14331" max="14384" width="3.7109375" style="1" customWidth="1"/>
    <col min="14385" max="14385" width="5.7109375" style="1" customWidth="1"/>
    <col min="14386" max="14386" width="3.7109375" style="1" customWidth="1"/>
    <col min="14387" max="14388" width="8.7109375" style="1" customWidth="1"/>
    <col min="14389" max="14389" width="3.7109375" style="1" customWidth="1"/>
    <col min="14390" max="14390" width="5.7109375" style="1" customWidth="1"/>
    <col min="14391" max="14392" width="3.7109375" style="1" customWidth="1"/>
    <col min="14393" max="14586" width="9.140625" style="1"/>
    <col min="14587" max="14640" width="3.7109375" style="1" customWidth="1"/>
    <col min="14641" max="14641" width="5.7109375" style="1" customWidth="1"/>
    <col min="14642" max="14642" width="3.7109375" style="1" customWidth="1"/>
    <col min="14643" max="14644" width="8.7109375" style="1" customWidth="1"/>
    <col min="14645" max="14645" width="3.7109375" style="1" customWidth="1"/>
    <col min="14646" max="14646" width="5.7109375" style="1" customWidth="1"/>
    <col min="14647" max="14648" width="3.7109375" style="1" customWidth="1"/>
    <col min="14649" max="14842" width="9.140625" style="1"/>
    <col min="14843" max="14896" width="3.7109375" style="1" customWidth="1"/>
    <col min="14897" max="14897" width="5.7109375" style="1" customWidth="1"/>
    <col min="14898" max="14898" width="3.7109375" style="1" customWidth="1"/>
    <col min="14899" max="14900" width="8.7109375" style="1" customWidth="1"/>
    <col min="14901" max="14901" width="3.7109375" style="1" customWidth="1"/>
    <col min="14902" max="14902" width="5.7109375" style="1" customWidth="1"/>
    <col min="14903" max="14904" width="3.7109375" style="1" customWidth="1"/>
    <col min="14905" max="15098" width="9.140625" style="1"/>
    <col min="15099" max="15152" width="3.7109375" style="1" customWidth="1"/>
    <col min="15153" max="15153" width="5.7109375" style="1" customWidth="1"/>
    <col min="15154" max="15154" width="3.7109375" style="1" customWidth="1"/>
    <col min="15155" max="15156" width="8.7109375" style="1" customWidth="1"/>
    <col min="15157" max="15157" width="3.7109375" style="1" customWidth="1"/>
    <col min="15158" max="15158" width="5.7109375" style="1" customWidth="1"/>
    <col min="15159" max="15160" width="3.7109375" style="1" customWidth="1"/>
    <col min="15161" max="15354" width="9.140625" style="1"/>
    <col min="15355" max="15408" width="3.7109375" style="1" customWidth="1"/>
    <col min="15409" max="15409" width="5.7109375" style="1" customWidth="1"/>
    <col min="15410" max="15410" width="3.7109375" style="1" customWidth="1"/>
    <col min="15411" max="15412" width="8.7109375" style="1" customWidth="1"/>
    <col min="15413" max="15413" width="3.7109375" style="1" customWidth="1"/>
    <col min="15414" max="15414" width="5.7109375" style="1" customWidth="1"/>
    <col min="15415" max="15416" width="3.7109375" style="1" customWidth="1"/>
    <col min="15417" max="15610" width="9.140625" style="1"/>
    <col min="15611" max="15664" width="3.7109375" style="1" customWidth="1"/>
    <col min="15665" max="15665" width="5.7109375" style="1" customWidth="1"/>
    <col min="15666" max="15666" width="3.7109375" style="1" customWidth="1"/>
    <col min="15667" max="15668" width="8.7109375" style="1" customWidth="1"/>
    <col min="15669" max="15669" width="3.7109375" style="1" customWidth="1"/>
    <col min="15670" max="15670" width="5.7109375" style="1" customWidth="1"/>
    <col min="15671" max="15672" width="3.7109375" style="1" customWidth="1"/>
    <col min="15673" max="15866" width="9.140625" style="1"/>
    <col min="15867" max="15920" width="3.7109375" style="1" customWidth="1"/>
    <col min="15921" max="15921" width="5.7109375" style="1" customWidth="1"/>
    <col min="15922" max="15922" width="3.7109375" style="1" customWidth="1"/>
    <col min="15923" max="15924" width="8.7109375" style="1" customWidth="1"/>
    <col min="15925" max="15925" width="3.7109375" style="1" customWidth="1"/>
    <col min="15926" max="15926" width="5.7109375" style="1" customWidth="1"/>
    <col min="15927" max="15928" width="3.7109375" style="1" customWidth="1"/>
    <col min="15929" max="16122" width="9.140625" style="1"/>
    <col min="16123" max="16176" width="3.7109375" style="1" customWidth="1"/>
    <col min="16177" max="16177" width="5.7109375" style="1" customWidth="1"/>
    <col min="16178" max="16178" width="3.7109375" style="1" customWidth="1"/>
    <col min="16179" max="16180" width="8.7109375" style="1" customWidth="1"/>
    <col min="16181" max="16181" width="3.7109375" style="1" customWidth="1"/>
    <col min="16182" max="16182" width="5.7109375" style="1" customWidth="1"/>
    <col min="16183" max="16184" width="3.7109375" style="1" customWidth="1"/>
    <col min="16185" max="16384" width="9.140625" style="1"/>
  </cols>
  <sheetData>
    <row r="1" spans="1:53" s="3" customFormat="1" ht="18.75" x14ac:dyDescent="0.3">
      <c r="A1" s="102" t="s">
        <v>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  <c r="AB1" s="102"/>
      <c r="AC1" s="102"/>
      <c r="AD1" s="102"/>
      <c r="AE1" s="102"/>
      <c r="AF1" s="102"/>
      <c r="AG1" s="102"/>
      <c r="AH1" s="102"/>
      <c r="AI1" s="102"/>
      <c r="AJ1" s="102"/>
      <c r="AK1" s="102"/>
      <c r="AL1" s="102"/>
      <c r="AM1" s="102"/>
      <c r="AN1" s="102"/>
      <c r="AO1" s="102"/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</row>
    <row r="2" spans="1:53" s="3" customFormat="1" ht="19.5" thickBot="1" x14ac:dyDescent="0.35"/>
    <row r="3" spans="1:53" ht="12.75" customHeight="1" x14ac:dyDescent="0.2">
      <c r="A3" s="103" t="s">
        <v>1</v>
      </c>
      <c r="B3" s="106" t="s">
        <v>2</v>
      </c>
      <c r="C3" s="100"/>
      <c r="D3" s="100"/>
      <c r="E3" s="100"/>
      <c r="F3" s="9"/>
      <c r="G3" s="100" t="s">
        <v>3</v>
      </c>
      <c r="H3" s="100"/>
      <c r="I3" s="100"/>
      <c r="J3" s="9"/>
      <c r="K3" s="100" t="s">
        <v>4</v>
      </c>
      <c r="L3" s="100"/>
      <c r="M3" s="100"/>
      <c r="N3" s="100"/>
      <c r="O3" s="100" t="s">
        <v>5</v>
      </c>
      <c r="P3" s="100"/>
      <c r="Q3" s="100"/>
      <c r="R3" s="100"/>
      <c r="S3" s="9"/>
      <c r="T3" s="100" t="s">
        <v>6</v>
      </c>
      <c r="U3" s="100"/>
      <c r="V3" s="100"/>
      <c r="W3" s="9"/>
      <c r="X3" s="100" t="s">
        <v>7</v>
      </c>
      <c r="Y3" s="100"/>
      <c r="Z3" s="100"/>
      <c r="AA3" s="9"/>
      <c r="AB3" s="100" t="s">
        <v>8</v>
      </c>
      <c r="AC3" s="100"/>
      <c r="AD3" s="100"/>
      <c r="AE3" s="100"/>
      <c r="AF3" s="9"/>
      <c r="AG3" s="100" t="s">
        <v>9</v>
      </c>
      <c r="AH3" s="100"/>
      <c r="AI3" s="100"/>
      <c r="AJ3" s="9"/>
      <c r="AK3" s="100" t="s">
        <v>10</v>
      </c>
      <c r="AL3" s="100"/>
      <c r="AM3" s="100"/>
      <c r="AN3" s="100"/>
      <c r="AO3" s="100" t="s">
        <v>11</v>
      </c>
      <c r="AP3" s="100"/>
      <c r="AQ3" s="100"/>
      <c r="AR3" s="100"/>
      <c r="AS3" s="9"/>
      <c r="AT3" s="100" t="s">
        <v>12</v>
      </c>
      <c r="AU3" s="100"/>
      <c r="AV3" s="100"/>
      <c r="AW3" s="9"/>
      <c r="AX3" s="100" t="s">
        <v>13</v>
      </c>
      <c r="AY3" s="100"/>
      <c r="AZ3" s="100"/>
      <c r="BA3" s="107"/>
    </row>
    <row r="4" spans="1:53" x14ac:dyDescent="0.2">
      <c r="A4" s="104"/>
      <c r="B4" s="16">
        <v>1</v>
      </c>
      <c r="C4" s="7">
        <v>8</v>
      </c>
      <c r="D4" s="7">
        <v>15</v>
      </c>
      <c r="E4" s="7">
        <v>22</v>
      </c>
      <c r="F4" s="7">
        <v>29</v>
      </c>
      <c r="G4" s="7">
        <v>6</v>
      </c>
      <c r="H4" s="7">
        <v>13</v>
      </c>
      <c r="I4" s="7">
        <v>20</v>
      </c>
      <c r="J4" s="7">
        <v>27</v>
      </c>
      <c r="K4" s="7">
        <v>3</v>
      </c>
      <c r="L4" s="7">
        <v>10</v>
      </c>
      <c r="M4" s="7">
        <v>17</v>
      </c>
      <c r="N4" s="7">
        <v>24</v>
      </c>
      <c r="O4" s="7">
        <v>1</v>
      </c>
      <c r="P4" s="7">
        <v>8</v>
      </c>
      <c r="Q4" s="7">
        <v>15</v>
      </c>
      <c r="R4" s="7">
        <v>22</v>
      </c>
      <c r="S4" s="7">
        <v>29</v>
      </c>
      <c r="T4" s="7">
        <v>5</v>
      </c>
      <c r="U4" s="7">
        <v>12</v>
      </c>
      <c r="V4" s="7">
        <v>19</v>
      </c>
      <c r="W4" s="7">
        <v>26</v>
      </c>
      <c r="X4" s="7">
        <v>2</v>
      </c>
      <c r="Y4" s="7">
        <v>9</v>
      </c>
      <c r="Z4" s="7">
        <v>16</v>
      </c>
      <c r="AA4" s="7">
        <v>23</v>
      </c>
      <c r="AB4" s="7">
        <v>2</v>
      </c>
      <c r="AC4" s="7">
        <v>9</v>
      </c>
      <c r="AD4" s="7">
        <v>16</v>
      </c>
      <c r="AE4" s="7">
        <v>23</v>
      </c>
      <c r="AF4" s="7">
        <v>30</v>
      </c>
      <c r="AG4" s="7">
        <v>6</v>
      </c>
      <c r="AH4" s="7">
        <v>13</v>
      </c>
      <c r="AI4" s="7">
        <v>20</v>
      </c>
      <c r="AJ4" s="7">
        <v>27</v>
      </c>
      <c r="AK4" s="7">
        <v>4</v>
      </c>
      <c r="AL4" s="7">
        <v>11</v>
      </c>
      <c r="AM4" s="7">
        <v>18</v>
      </c>
      <c r="AN4" s="7">
        <v>25</v>
      </c>
      <c r="AO4" s="7">
        <v>1</v>
      </c>
      <c r="AP4" s="7">
        <v>8</v>
      </c>
      <c r="AQ4" s="7">
        <v>15</v>
      </c>
      <c r="AR4" s="7">
        <v>22</v>
      </c>
      <c r="AS4" s="7">
        <v>29</v>
      </c>
      <c r="AT4" s="7">
        <v>6</v>
      </c>
      <c r="AU4" s="7">
        <v>13</v>
      </c>
      <c r="AV4" s="7">
        <v>20</v>
      </c>
      <c r="AW4" s="7">
        <v>27</v>
      </c>
      <c r="AX4" s="7">
        <v>3</v>
      </c>
      <c r="AY4" s="7">
        <v>10</v>
      </c>
      <c r="AZ4" s="7">
        <v>17</v>
      </c>
      <c r="BA4" s="10">
        <v>24</v>
      </c>
    </row>
    <row r="5" spans="1:53" x14ac:dyDescent="0.2">
      <c r="A5" s="104"/>
      <c r="B5" s="17">
        <v>7</v>
      </c>
      <c r="C5" s="8">
        <v>14</v>
      </c>
      <c r="D5" s="8">
        <v>21</v>
      </c>
      <c r="E5" s="8">
        <v>28</v>
      </c>
      <c r="F5" s="8">
        <v>5</v>
      </c>
      <c r="G5" s="8">
        <v>12</v>
      </c>
      <c r="H5" s="8">
        <v>19</v>
      </c>
      <c r="I5" s="8">
        <v>26</v>
      </c>
      <c r="J5" s="8">
        <v>2</v>
      </c>
      <c r="K5" s="8">
        <v>9</v>
      </c>
      <c r="L5" s="8">
        <v>16</v>
      </c>
      <c r="M5" s="8">
        <v>23</v>
      </c>
      <c r="N5" s="8">
        <v>30</v>
      </c>
      <c r="O5" s="8">
        <v>7</v>
      </c>
      <c r="P5" s="8">
        <v>14</v>
      </c>
      <c r="Q5" s="8">
        <v>21</v>
      </c>
      <c r="R5" s="8">
        <v>28</v>
      </c>
      <c r="S5" s="8">
        <v>4</v>
      </c>
      <c r="T5" s="8">
        <v>11</v>
      </c>
      <c r="U5" s="8">
        <v>18</v>
      </c>
      <c r="V5" s="8">
        <v>25</v>
      </c>
      <c r="W5" s="8">
        <v>1</v>
      </c>
      <c r="X5" s="8">
        <v>8</v>
      </c>
      <c r="Y5" s="8">
        <v>15</v>
      </c>
      <c r="Z5" s="8">
        <v>22</v>
      </c>
      <c r="AA5" s="8">
        <v>1</v>
      </c>
      <c r="AB5" s="8">
        <v>8</v>
      </c>
      <c r="AC5" s="8">
        <v>15</v>
      </c>
      <c r="AD5" s="8">
        <v>22</v>
      </c>
      <c r="AE5" s="8">
        <v>29</v>
      </c>
      <c r="AF5" s="8">
        <v>5</v>
      </c>
      <c r="AG5" s="8">
        <v>12</v>
      </c>
      <c r="AH5" s="8">
        <v>19</v>
      </c>
      <c r="AI5" s="8">
        <v>26</v>
      </c>
      <c r="AJ5" s="8">
        <v>3</v>
      </c>
      <c r="AK5" s="8">
        <v>10</v>
      </c>
      <c r="AL5" s="8">
        <v>17</v>
      </c>
      <c r="AM5" s="8">
        <v>24</v>
      </c>
      <c r="AN5" s="8">
        <v>31</v>
      </c>
      <c r="AO5" s="8">
        <v>7</v>
      </c>
      <c r="AP5" s="8">
        <v>14</v>
      </c>
      <c r="AQ5" s="8">
        <v>21</v>
      </c>
      <c r="AR5" s="8">
        <v>28</v>
      </c>
      <c r="AS5" s="8">
        <v>5</v>
      </c>
      <c r="AT5" s="8">
        <v>12</v>
      </c>
      <c r="AU5" s="8">
        <v>19</v>
      </c>
      <c r="AV5" s="8">
        <v>26</v>
      </c>
      <c r="AW5" s="8">
        <v>2</v>
      </c>
      <c r="AX5" s="8">
        <v>9</v>
      </c>
      <c r="AY5" s="8">
        <v>16</v>
      </c>
      <c r="AZ5" s="8">
        <v>23</v>
      </c>
      <c r="BA5" s="11">
        <v>31</v>
      </c>
    </row>
    <row r="6" spans="1:53" s="2" customFormat="1" ht="13.5" thickBot="1" x14ac:dyDescent="0.3">
      <c r="A6" s="105"/>
      <c r="B6" s="18">
        <v>1</v>
      </c>
      <c r="C6" s="12">
        <v>2</v>
      </c>
      <c r="D6" s="12">
        <v>3</v>
      </c>
      <c r="E6" s="12">
        <v>4</v>
      </c>
      <c r="F6" s="12">
        <v>5</v>
      </c>
      <c r="G6" s="12">
        <v>6</v>
      </c>
      <c r="H6" s="12">
        <v>7</v>
      </c>
      <c r="I6" s="12">
        <v>8</v>
      </c>
      <c r="J6" s="12">
        <v>9</v>
      </c>
      <c r="K6" s="12">
        <v>10</v>
      </c>
      <c r="L6" s="12">
        <v>11</v>
      </c>
      <c r="M6" s="12">
        <v>12</v>
      </c>
      <c r="N6" s="12">
        <v>13</v>
      </c>
      <c r="O6" s="12">
        <v>14</v>
      </c>
      <c r="P6" s="12">
        <v>15</v>
      </c>
      <c r="Q6" s="12">
        <v>16</v>
      </c>
      <c r="R6" s="12">
        <v>17</v>
      </c>
      <c r="S6" s="12">
        <v>18</v>
      </c>
      <c r="T6" s="12">
        <v>19</v>
      </c>
      <c r="U6" s="12">
        <v>20</v>
      </c>
      <c r="V6" s="12">
        <v>21</v>
      </c>
      <c r="W6" s="12">
        <v>22</v>
      </c>
      <c r="X6" s="12">
        <v>23</v>
      </c>
      <c r="Y6" s="12">
        <v>24</v>
      </c>
      <c r="Z6" s="12">
        <v>25</v>
      </c>
      <c r="AA6" s="12">
        <v>26</v>
      </c>
      <c r="AB6" s="12">
        <v>27</v>
      </c>
      <c r="AC6" s="12">
        <v>28</v>
      </c>
      <c r="AD6" s="12">
        <v>29</v>
      </c>
      <c r="AE6" s="12">
        <v>30</v>
      </c>
      <c r="AF6" s="12">
        <v>31</v>
      </c>
      <c r="AG6" s="12">
        <v>32</v>
      </c>
      <c r="AH6" s="12">
        <v>33</v>
      </c>
      <c r="AI6" s="12">
        <v>34</v>
      </c>
      <c r="AJ6" s="12">
        <v>35</v>
      </c>
      <c r="AK6" s="12">
        <v>36</v>
      </c>
      <c r="AL6" s="12">
        <v>37</v>
      </c>
      <c r="AM6" s="12">
        <v>38</v>
      </c>
      <c r="AN6" s="12">
        <v>39</v>
      </c>
      <c r="AO6" s="12">
        <v>40</v>
      </c>
      <c r="AP6" s="12">
        <v>41</v>
      </c>
      <c r="AQ6" s="12">
        <v>42</v>
      </c>
      <c r="AR6" s="12">
        <v>43</v>
      </c>
      <c r="AS6" s="12">
        <v>44</v>
      </c>
      <c r="AT6" s="12">
        <v>45</v>
      </c>
      <c r="AU6" s="12">
        <v>46</v>
      </c>
      <c r="AV6" s="12">
        <v>47</v>
      </c>
      <c r="AW6" s="12">
        <v>48</v>
      </c>
      <c r="AX6" s="12">
        <v>49</v>
      </c>
      <c r="AY6" s="12">
        <v>50</v>
      </c>
      <c r="AZ6" s="12">
        <v>51</v>
      </c>
      <c r="BA6" s="13">
        <v>52</v>
      </c>
    </row>
    <row r="7" spans="1:53" s="2" customFormat="1" x14ac:dyDescent="0.25">
      <c r="A7" s="21">
        <v>1</v>
      </c>
      <c r="B7" s="19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 t="s">
        <v>14</v>
      </c>
      <c r="T7" s="14" t="s">
        <v>14</v>
      </c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 t="s">
        <v>15</v>
      </c>
      <c r="AR7" s="14" t="s">
        <v>15</v>
      </c>
      <c r="AS7" s="14" t="s">
        <v>14</v>
      </c>
      <c r="AT7" s="14" t="s">
        <v>14</v>
      </c>
      <c r="AU7" s="14" t="s">
        <v>14</v>
      </c>
      <c r="AV7" s="14" t="s">
        <v>14</v>
      </c>
      <c r="AW7" s="14" t="s">
        <v>14</v>
      </c>
      <c r="AX7" s="14" t="s">
        <v>14</v>
      </c>
      <c r="AY7" s="14" t="s">
        <v>14</v>
      </c>
      <c r="AZ7" s="14" t="s">
        <v>14</v>
      </c>
      <c r="BA7" s="24" t="s">
        <v>14</v>
      </c>
    </row>
    <row r="8" spans="1:53" s="2" customFormat="1" x14ac:dyDescent="0.25">
      <c r="A8" s="22">
        <v>2</v>
      </c>
      <c r="B8" s="20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 t="s">
        <v>15</v>
      </c>
      <c r="S8" s="5" t="s">
        <v>14</v>
      </c>
      <c r="T8" s="5" t="s">
        <v>14</v>
      </c>
      <c r="U8" s="6">
        <v>15</v>
      </c>
      <c r="V8" s="5">
        <v>15</v>
      </c>
      <c r="W8" s="5">
        <v>15</v>
      </c>
      <c r="X8" s="5">
        <v>15</v>
      </c>
      <c r="Y8" s="5">
        <v>15</v>
      </c>
      <c r="Z8" s="5">
        <v>15</v>
      </c>
      <c r="AA8" s="5">
        <v>15</v>
      </c>
      <c r="AB8" s="5">
        <v>15</v>
      </c>
      <c r="AC8" s="5">
        <v>15</v>
      </c>
      <c r="AD8" s="5">
        <v>15</v>
      </c>
      <c r="AE8" s="5">
        <v>15</v>
      </c>
      <c r="AF8" s="5">
        <v>15</v>
      </c>
      <c r="AG8" s="5">
        <v>15</v>
      </c>
      <c r="AH8" s="5">
        <v>15</v>
      </c>
      <c r="AI8" s="5">
        <v>15</v>
      </c>
      <c r="AJ8" s="5">
        <v>15</v>
      </c>
      <c r="AK8" s="5">
        <v>15</v>
      </c>
      <c r="AL8" s="5">
        <v>15</v>
      </c>
      <c r="AM8" s="5">
        <v>15</v>
      </c>
      <c r="AN8" s="5">
        <v>15</v>
      </c>
      <c r="AO8" s="5">
        <v>15</v>
      </c>
      <c r="AP8" s="5">
        <v>15</v>
      </c>
      <c r="AQ8" s="5" t="s">
        <v>16</v>
      </c>
      <c r="AR8" s="5" t="s">
        <v>15</v>
      </c>
      <c r="AS8" s="5" t="s">
        <v>14</v>
      </c>
      <c r="AT8" s="5" t="s">
        <v>14</v>
      </c>
      <c r="AU8" s="5" t="s">
        <v>14</v>
      </c>
      <c r="AV8" s="5" t="s">
        <v>14</v>
      </c>
      <c r="AW8" s="5" t="s">
        <v>14</v>
      </c>
      <c r="AX8" s="5" t="s">
        <v>14</v>
      </c>
      <c r="AY8" s="5" t="s">
        <v>14</v>
      </c>
      <c r="AZ8" s="5" t="s">
        <v>14</v>
      </c>
      <c r="BA8" s="25" t="s">
        <v>14</v>
      </c>
    </row>
    <row r="9" spans="1:53" x14ac:dyDescent="0.2">
      <c r="A9" s="22">
        <v>3</v>
      </c>
      <c r="B9" s="89">
        <v>14</v>
      </c>
      <c r="C9" s="90">
        <v>14</v>
      </c>
      <c r="D9" s="90">
        <v>14</v>
      </c>
      <c r="E9" s="90">
        <v>14</v>
      </c>
      <c r="F9" s="90">
        <v>14</v>
      </c>
      <c r="G9" s="90">
        <v>14</v>
      </c>
      <c r="H9" s="90">
        <v>14</v>
      </c>
      <c r="I9" s="90">
        <v>14</v>
      </c>
      <c r="J9" s="90">
        <v>14</v>
      </c>
      <c r="K9" s="90">
        <v>14</v>
      </c>
      <c r="L9" s="90">
        <v>14</v>
      </c>
      <c r="M9" s="90">
        <v>14</v>
      </c>
      <c r="N9" s="90">
        <v>14</v>
      </c>
      <c r="O9" s="90">
        <v>14</v>
      </c>
      <c r="P9" s="90">
        <v>14</v>
      </c>
      <c r="Q9" s="90" t="s">
        <v>16</v>
      </c>
      <c r="R9" s="5" t="s">
        <v>16</v>
      </c>
      <c r="S9" s="5" t="s">
        <v>14</v>
      </c>
      <c r="T9" s="5" t="s">
        <v>14</v>
      </c>
      <c r="U9" s="5" t="s">
        <v>15</v>
      </c>
      <c r="V9" s="91">
        <v>243</v>
      </c>
      <c r="W9" s="91">
        <v>243</v>
      </c>
      <c r="X9" s="91">
        <v>243</v>
      </c>
      <c r="Y9" s="91">
        <v>243</v>
      </c>
      <c r="Z9" s="91">
        <v>243</v>
      </c>
      <c r="AA9" s="91">
        <v>243</v>
      </c>
      <c r="AB9" s="91">
        <v>243</v>
      </c>
      <c r="AC9" s="91">
        <v>243</v>
      </c>
      <c r="AD9" s="91">
        <v>243</v>
      </c>
      <c r="AE9" s="91">
        <v>243</v>
      </c>
      <c r="AF9" s="91">
        <v>243</v>
      </c>
      <c r="AG9" s="91">
        <v>243</v>
      </c>
      <c r="AH9" s="91">
        <v>243</v>
      </c>
      <c r="AI9" s="91">
        <v>243</v>
      </c>
      <c r="AJ9" s="91">
        <v>243</v>
      </c>
      <c r="AK9" s="91">
        <v>243</v>
      </c>
      <c r="AL9" s="91">
        <v>243</v>
      </c>
      <c r="AM9" s="91">
        <v>243</v>
      </c>
      <c r="AN9" s="91">
        <v>243</v>
      </c>
      <c r="AO9" s="5" t="s">
        <v>17</v>
      </c>
      <c r="AP9" s="5" t="s">
        <v>17</v>
      </c>
      <c r="AQ9" s="5" t="s">
        <v>17</v>
      </c>
      <c r="AR9" s="5" t="s">
        <v>17</v>
      </c>
      <c r="AS9" s="5" t="s">
        <v>15</v>
      </c>
      <c r="AT9" s="5" t="s">
        <v>14</v>
      </c>
      <c r="AU9" s="5" t="s">
        <v>14</v>
      </c>
      <c r="AV9" s="5" t="s">
        <v>14</v>
      </c>
      <c r="AW9" s="5" t="s">
        <v>14</v>
      </c>
      <c r="AX9" s="5" t="s">
        <v>14</v>
      </c>
      <c r="AY9" s="5" t="s">
        <v>14</v>
      </c>
      <c r="AZ9" s="5" t="s">
        <v>14</v>
      </c>
      <c r="BA9" s="25" t="s">
        <v>14</v>
      </c>
    </row>
    <row r="10" spans="1:53" ht="13.5" thickBot="1" x14ac:dyDescent="0.25">
      <c r="A10" s="23">
        <v>4</v>
      </c>
      <c r="B10" s="92">
        <v>236</v>
      </c>
      <c r="C10" s="93">
        <v>236</v>
      </c>
      <c r="D10" s="93">
        <v>236</v>
      </c>
      <c r="E10" s="93">
        <v>236</v>
      </c>
      <c r="F10" s="93">
        <v>236</v>
      </c>
      <c r="G10" s="93">
        <v>236</v>
      </c>
      <c r="H10" s="93">
        <v>236</v>
      </c>
      <c r="I10" s="93">
        <v>236</v>
      </c>
      <c r="J10" s="93">
        <v>236</v>
      </c>
      <c r="K10" s="93">
        <v>236</v>
      </c>
      <c r="L10" s="93">
        <v>236</v>
      </c>
      <c r="M10" s="93">
        <v>236</v>
      </c>
      <c r="N10" s="85" t="s">
        <v>16</v>
      </c>
      <c r="O10" s="85" t="s">
        <v>17</v>
      </c>
      <c r="P10" s="85" t="s">
        <v>17</v>
      </c>
      <c r="Q10" s="85" t="s">
        <v>17</v>
      </c>
      <c r="R10" s="15" t="s">
        <v>17</v>
      </c>
      <c r="S10" s="15" t="s">
        <v>14</v>
      </c>
      <c r="T10" s="15" t="s">
        <v>14</v>
      </c>
      <c r="U10" s="15" t="s">
        <v>17</v>
      </c>
      <c r="V10" s="15" t="s">
        <v>17</v>
      </c>
      <c r="W10" s="15" t="s">
        <v>17</v>
      </c>
      <c r="X10" s="15" t="s">
        <v>17</v>
      </c>
      <c r="Y10" s="15" t="s">
        <v>17</v>
      </c>
      <c r="Z10" s="15" t="s">
        <v>17</v>
      </c>
      <c r="AA10" s="15" t="s">
        <v>17</v>
      </c>
      <c r="AB10" s="15" t="s">
        <v>17</v>
      </c>
      <c r="AC10" s="15" t="s">
        <v>17</v>
      </c>
      <c r="AD10" s="15" t="s">
        <v>17</v>
      </c>
      <c r="AE10" s="15" t="s">
        <v>17</v>
      </c>
      <c r="AF10" s="15" t="s">
        <v>17</v>
      </c>
      <c r="AG10" s="15" t="s">
        <v>17</v>
      </c>
      <c r="AH10" s="15" t="s">
        <v>15</v>
      </c>
      <c r="AI10" s="15" t="s">
        <v>18</v>
      </c>
      <c r="AJ10" s="15" t="s">
        <v>18</v>
      </c>
      <c r="AK10" s="15" t="s">
        <v>18</v>
      </c>
      <c r="AL10" s="15" t="s">
        <v>18</v>
      </c>
      <c r="AM10" s="15" t="s">
        <v>19</v>
      </c>
      <c r="AN10" s="15" t="s">
        <v>19</v>
      </c>
      <c r="AO10" s="15" t="s">
        <v>19</v>
      </c>
      <c r="AP10" s="15" t="s">
        <v>19</v>
      </c>
      <c r="AQ10" s="15" t="s">
        <v>20</v>
      </c>
      <c r="AR10" s="15" t="s">
        <v>20</v>
      </c>
      <c r="AS10" s="15"/>
      <c r="AT10" s="15"/>
      <c r="AU10" s="15"/>
      <c r="AV10" s="15"/>
      <c r="AW10" s="15"/>
      <c r="AX10" s="15"/>
      <c r="AY10" s="15"/>
      <c r="AZ10" s="15"/>
      <c r="BA10" s="26"/>
    </row>
    <row r="11" spans="1:53" s="27" customFormat="1" ht="11.25" x14ac:dyDescent="0.2"/>
    <row r="12" spans="1:53" s="27" customFormat="1" ht="11.25" x14ac:dyDescent="0.2">
      <c r="A12" s="27" t="s">
        <v>21</v>
      </c>
      <c r="AP12" s="28"/>
      <c r="AR12" s="99" t="s">
        <v>22</v>
      </c>
      <c r="AS12" s="99"/>
      <c r="AT12" s="99"/>
      <c r="AU12" s="99"/>
      <c r="AV12" s="99"/>
      <c r="AW12" s="99"/>
      <c r="AX12" s="99"/>
      <c r="AY12" s="99"/>
      <c r="AZ12" s="99"/>
    </row>
    <row r="13" spans="1:53" s="27" customFormat="1" ht="11.25" x14ac:dyDescent="0.2">
      <c r="AP13" s="28"/>
      <c r="AR13" s="29" t="s">
        <v>23</v>
      </c>
      <c r="AS13" s="29"/>
      <c r="AT13" s="29"/>
      <c r="AU13" s="29"/>
      <c r="AV13" s="101">
        <v>17</v>
      </c>
      <c r="AW13" s="101"/>
      <c r="AX13" s="29" t="s">
        <v>24</v>
      </c>
      <c r="AY13" s="29"/>
      <c r="AZ13" s="29"/>
    </row>
    <row r="14" spans="1:53" s="27" customFormat="1" ht="11.25" x14ac:dyDescent="0.2">
      <c r="AP14" s="28"/>
      <c r="AR14" s="29" t="s">
        <v>25</v>
      </c>
      <c r="AS14" s="29"/>
      <c r="AT14" s="29"/>
      <c r="AU14" s="29"/>
      <c r="AV14" s="101">
        <v>22</v>
      </c>
      <c r="AW14" s="101"/>
      <c r="AX14" s="29" t="s">
        <v>24</v>
      </c>
      <c r="AY14" s="29"/>
      <c r="AZ14" s="29"/>
    </row>
    <row r="15" spans="1:53" s="27" customFormat="1" ht="11.25" x14ac:dyDescent="0.2">
      <c r="A15" s="27" t="s">
        <v>26</v>
      </c>
      <c r="J15" s="4"/>
      <c r="L15" s="28"/>
      <c r="O15" s="27" t="s">
        <v>27</v>
      </c>
      <c r="Y15" s="4" t="s">
        <v>16</v>
      </c>
      <c r="AA15" s="28"/>
      <c r="AD15" s="27" t="s">
        <v>28</v>
      </c>
      <c r="AM15" s="30"/>
      <c r="AN15" s="4" t="s">
        <v>15</v>
      </c>
      <c r="AP15" s="28"/>
      <c r="AR15" s="29"/>
      <c r="AS15" s="29"/>
      <c r="AT15" s="29"/>
      <c r="AU15" s="29"/>
      <c r="AV15" s="29"/>
      <c r="AW15" s="29"/>
      <c r="AX15" s="29"/>
      <c r="AY15" s="29"/>
      <c r="AZ15" s="29"/>
    </row>
    <row r="16" spans="1:53" s="27" customFormat="1" ht="11.25" x14ac:dyDescent="0.2">
      <c r="L16" s="28"/>
      <c r="AA16" s="28"/>
      <c r="AP16" s="28"/>
      <c r="AR16" s="98" t="s">
        <v>29</v>
      </c>
      <c r="AS16" s="98"/>
      <c r="AT16" s="98"/>
      <c r="AU16" s="98"/>
      <c r="AV16" s="98"/>
      <c r="AW16" s="98"/>
      <c r="AX16" s="98"/>
      <c r="AY16" s="98"/>
      <c r="AZ16" s="98"/>
    </row>
    <row r="17" spans="1:53" s="27" customFormat="1" ht="11.25" x14ac:dyDescent="0.2">
      <c r="A17" s="27" t="s">
        <v>30</v>
      </c>
      <c r="J17" s="4">
        <v>1</v>
      </c>
      <c r="L17" s="28"/>
      <c r="O17" s="27" t="s">
        <v>31</v>
      </c>
      <c r="Y17" s="4" t="s">
        <v>17</v>
      </c>
      <c r="AA17" s="28"/>
      <c r="AD17" s="27" t="s">
        <v>32</v>
      </c>
      <c r="AN17" s="4" t="s">
        <v>19</v>
      </c>
      <c r="AP17" s="28"/>
      <c r="AR17" s="29" t="s">
        <v>33</v>
      </c>
      <c r="AS17" s="29"/>
      <c r="AT17" s="29"/>
      <c r="AU17" s="29"/>
      <c r="AV17" s="97" t="s">
        <v>211</v>
      </c>
      <c r="AW17" s="97"/>
      <c r="AX17" s="29" t="s">
        <v>24</v>
      </c>
      <c r="AY17" s="29"/>
      <c r="AZ17" s="29"/>
    </row>
    <row r="18" spans="1:53" s="27" customFormat="1" ht="11.25" x14ac:dyDescent="0.2">
      <c r="A18" s="27" t="s">
        <v>34</v>
      </c>
      <c r="L18" s="28"/>
      <c r="O18" s="27" t="s">
        <v>35</v>
      </c>
      <c r="V18" s="27" t="s">
        <v>36</v>
      </c>
      <c r="AA18" s="28"/>
      <c r="AD18" s="27" t="s">
        <v>37</v>
      </c>
      <c r="AP18" s="28"/>
      <c r="AR18" s="29" t="s">
        <v>38</v>
      </c>
      <c r="AS18" s="29"/>
      <c r="AT18" s="29"/>
      <c r="AU18" s="29"/>
      <c r="AV18" s="97" t="s">
        <v>212</v>
      </c>
      <c r="AW18" s="97"/>
      <c r="AX18" s="29" t="s">
        <v>24</v>
      </c>
      <c r="AY18" s="29"/>
      <c r="AZ18" s="29"/>
    </row>
    <row r="19" spans="1:53" s="27" customFormat="1" ht="11.25" x14ac:dyDescent="0.2">
      <c r="L19" s="28"/>
      <c r="AA19" s="28"/>
      <c r="AP19" s="28"/>
      <c r="AR19" s="29"/>
      <c r="AS19" s="29"/>
      <c r="AT19" s="29"/>
      <c r="AU19" s="29"/>
      <c r="AV19" s="29"/>
      <c r="AW19" s="29"/>
      <c r="AX19" s="29"/>
      <c r="AY19" s="29"/>
      <c r="AZ19" s="29"/>
    </row>
    <row r="20" spans="1:53" s="27" customFormat="1" ht="11.25" x14ac:dyDescent="0.2">
      <c r="A20" s="27" t="s">
        <v>39</v>
      </c>
      <c r="J20" s="4" t="s">
        <v>14</v>
      </c>
      <c r="L20" s="28"/>
      <c r="O20" s="27" t="s">
        <v>40</v>
      </c>
      <c r="Y20" s="4" t="s">
        <v>18</v>
      </c>
      <c r="AA20" s="28"/>
      <c r="AD20" s="27" t="s">
        <v>41</v>
      </c>
      <c r="AN20" s="4" t="s">
        <v>20</v>
      </c>
      <c r="AP20" s="28"/>
      <c r="AR20" s="98" t="s">
        <v>42</v>
      </c>
      <c r="AS20" s="98"/>
      <c r="AT20" s="98"/>
      <c r="AU20" s="98"/>
      <c r="AV20" s="98"/>
      <c r="AW20" s="98"/>
      <c r="AX20" s="98"/>
      <c r="AY20" s="98"/>
      <c r="AZ20" s="98"/>
    </row>
    <row r="21" spans="1:53" s="27" customFormat="1" ht="11.25" x14ac:dyDescent="0.2">
      <c r="L21" s="28"/>
      <c r="AA21" s="28"/>
      <c r="AD21" s="27" t="s">
        <v>43</v>
      </c>
      <c r="AP21" s="28"/>
      <c r="AR21" s="29" t="s">
        <v>44</v>
      </c>
      <c r="AS21" s="29"/>
      <c r="AT21" s="29"/>
      <c r="AU21" s="29"/>
      <c r="AV21" s="97" t="s">
        <v>213</v>
      </c>
      <c r="AW21" s="97"/>
      <c r="AX21" s="29" t="s">
        <v>24</v>
      </c>
      <c r="AY21" s="29"/>
      <c r="AZ21" s="29"/>
    </row>
    <row r="22" spans="1:53" s="27" customFormat="1" ht="11.25" x14ac:dyDescent="0.2">
      <c r="AR22" s="29" t="s">
        <v>45</v>
      </c>
      <c r="AS22" s="29"/>
      <c r="AT22" s="29"/>
      <c r="AU22" s="29"/>
      <c r="AV22" s="97" t="s">
        <v>214</v>
      </c>
      <c r="AW22" s="97"/>
      <c r="AX22" s="29" t="s">
        <v>24</v>
      </c>
      <c r="AY22" s="29"/>
      <c r="AZ22" s="29"/>
    </row>
    <row r="23" spans="1:53" s="27" customFormat="1" ht="11.25" x14ac:dyDescent="0.2">
      <c r="AR23" s="29"/>
      <c r="AS23" s="29"/>
      <c r="AT23" s="29"/>
      <c r="AU23" s="29"/>
      <c r="AV23" s="29"/>
      <c r="AW23" s="29"/>
      <c r="AX23" s="29"/>
      <c r="AY23" s="29"/>
      <c r="AZ23" s="29"/>
    </row>
    <row r="24" spans="1:53" s="27" customFormat="1" ht="11.25" x14ac:dyDescent="0.2">
      <c r="AR24" s="99" t="s">
        <v>46</v>
      </c>
      <c r="AS24" s="99"/>
      <c r="AT24" s="99"/>
      <c r="AU24" s="99"/>
      <c r="AV24" s="99"/>
      <c r="AW24" s="99"/>
      <c r="AX24" s="99"/>
      <c r="AY24" s="99"/>
    </row>
    <row r="25" spans="1:53" s="27" customFormat="1" x14ac:dyDescent="0.2">
      <c r="AC25" s="29"/>
      <c r="AR25" s="27" t="s">
        <v>47</v>
      </c>
      <c r="AV25" s="97" t="s">
        <v>248</v>
      </c>
      <c r="AW25" s="97"/>
      <c r="AX25" s="29" t="s">
        <v>24</v>
      </c>
      <c r="AY25" s="29"/>
      <c r="AZ25" s="29"/>
      <c r="BA25" s="1"/>
    </row>
    <row r="26" spans="1:53" s="27" customFormat="1" x14ac:dyDescent="0.2">
      <c r="AR26" s="96" t="s">
        <v>48</v>
      </c>
      <c r="AS26" s="96"/>
      <c r="AT26" s="96"/>
      <c r="AU26" s="96"/>
      <c r="AV26" s="97" t="s">
        <v>249</v>
      </c>
      <c r="AW26" s="97"/>
      <c r="AX26" s="29" t="s">
        <v>24</v>
      </c>
      <c r="AY26" s="29"/>
      <c r="AZ26" s="29"/>
      <c r="BA26" s="1"/>
    </row>
    <row r="27" spans="1:53" s="27" customFormat="1" x14ac:dyDescent="0.2">
      <c r="AV27" s="1"/>
      <c r="AW27" s="1"/>
      <c r="AX27" s="1"/>
      <c r="AY27" s="1"/>
      <c r="AZ27" s="1"/>
      <c r="BA27" s="1"/>
    </row>
  </sheetData>
  <mergeCells count="27">
    <mergeCell ref="A1:BA1"/>
    <mergeCell ref="A3:A6"/>
    <mergeCell ref="B3:E3"/>
    <mergeCell ref="G3:I3"/>
    <mergeCell ref="K3:N3"/>
    <mergeCell ref="O3:R3"/>
    <mergeCell ref="T3:V3"/>
    <mergeCell ref="AX3:BA3"/>
    <mergeCell ref="AV17:AW17"/>
    <mergeCell ref="X3:Z3"/>
    <mergeCell ref="AB3:AE3"/>
    <mergeCell ref="AG3:AI3"/>
    <mergeCell ref="AK3:AN3"/>
    <mergeCell ref="AO3:AR3"/>
    <mergeCell ref="AT3:AV3"/>
    <mergeCell ref="AR12:AZ12"/>
    <mergeCell ref="AV13:AW13"/>
    <mergeCell ref="AV14:AW14"/>
    <mergeCell ref="AR16:AZ16"/>
    <mergeCell ref="AR26:AU26"/>
    <mergeCell ref="AV25:AW25"/>
    <mergeCell ref="AV26:AW26"/>
    <mergeCell ref="AV18:AW18"/>
    <mergeCell ref="AR20:AZ20"/>
    <mergeCell ref="AV21:AW21"/>
    <mergeCell ref="AV22:AW22"/>
    <mergeCell ref="AR24:AY24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C10" sqref="C10"/>
    </sheetView>
  </sheetViews>
  <sheetFormatPr defaultColWidth="9.140625" defaultRowHeight="18.75" x14ac:dyDescent="0.3"/>
  <cols>
    <col min="1" max="1" width="13.28515625" style="32" customWidth="1"/>
    <col min="2" max="2" width="21" style="32" customWidth="1"/>
    <col min="3" max="3" width="9.140625" style="32"/>
    <col min="4" max="4" width="12.5703125" style="32" customWidth="1"/>
    <col min="5" max="5" width="13.5703125" style="32" customWidth="1"/>
    <col min="6" max="6" width="14.85546875" style="32" customWidth="1"/>
    <col min="7" max="7" width="15.85546875" style="32" customWidth="1"/>
    <col min="8" max="16384" width="9.140625" style="32"/>
  </cols>
  <sheetData>
    <row r="1" spans="1:9" x14ac:dyDescent="0.3">
      <c r="A1" s="31" t="s">
        <v>49</v>
      </c>
    </row>
    <row r="3" spans="1:9" s="33" customFormat="1" ht="12.75" customHeight="1" x14ac:dyDescent="0.2">
      <c r="A3" s="108" t="s">
        <v>1</v>
      </c>
      <c r="B3" s="108" t="s">
        <v>50</v>
      </c>
      <c r="C3" s="108" t="s">
        <v>27</v>
      </c>
      <c r="D3" s="108" t="s">
        <v>51</v>
      </c>
      <c r="E3" s="108"/>
      <c r="F3" s="108" t="s">
        <v>28</v>
      </c>
      <c r="G3" s="108" t="s">
        <v>52</v>
      </c>
      <c r="H3" s="108" t="s">
        <v>39</v>
      </c>
      <c r="I3" s="108" t="s">
        <v>53</v>
      </c>
    </row>
    <row r="4" spans="1:9" s="35" customFormat="1" ht="38.25" x14ac:dyDescent="0.2">
      <c r="A4" s="108"/>
      <c r="B4" s="108"/>
      <c r="C4" s="108"/>
      <c r="D4" s="34" t="s">
        <v>54</v>
      </c>
      <c r="E4" s="34" t="s">
        <v>55</v>
      </c>
      <c r="F4" s="108"/>
      <c r="G4" s="108"/>
      <c r="H4" s="108"/>
      <c r="I4" s="108"/>
    </row>
    <row r="5" spans="1:9" x14ac:dyDescent="0.3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  <c r="G5" s="36">
        <v>7</v>
      </c>
      <c r="H5" s="36">
        <v>8</v>
      </c>
      <c r="I5" s="36">
        <v>9</v>
      </c>
    </row>
    <row r="6" spans="1:9" x14ac:dyDescent="0.3">
      <c r="A6" s="37" t="s">
        <v>56</v>
      </c>
      <c r="B6" s="38">
        <f>52-SUM(C6:H6)</f>
        <v>39</v>
      </c>
      <c r="C6" s="38">
        <f>COUNTIF(График!$B7:$BA7,"У")</f>
        <v>0</v>
      </c>
      <c r="D6" s="38">
        <f>COUNTIF(График!$B7:$BA7,"П")</f>
        <v>0</v>
      </c>
      <c r="E6" s="38">
        <f>COUNTIF(График!$B7:$BA7,"ПД")</f>
        <v>0</v>
      </c>
      <c r="F6" s="38">
        <f>COUNTIF(График!$B7:$BA7,"Э")</f>
        <v>2</v>
      </c>
      <c r="G6" s="38">
        <v>0</v>
      </c>
      <c r="H6" s="38">
        <f>COUNTIF(График!$B7:$BA7,"К")</f>
        <v>11</v>
      </c>
      <c r="I6" s="38">
        <f>SUM(B6:H6)</f>
        <v>52</v>
      </c>
    </row>
    <row r="7" spans="1:9" x14ac:dyDescent="0.3">
      <c r="A7" s="37" t="s">
        <v>57</v>
      </c>
      <c r="B7" s="38">
        <f t="shared" ref="B7:B8" si="0">52-SUM(C7:H7)</f>
        <v>38</v>
      </c>
      <c r="C7" s="38">
        <f>COUNTIF(График!$B8:$BA8,"У")</f>
        <v>1</v>
      </c>
      <c r="D7" s="38">
        <f>COUNTIF(График!$B8:$BA8,"П")</f>
        <v>0</v>
      </c>
      <c r="E7" s="38">
        <f>COUNTIF(График!$B8:$BA8,"ПД")</f>
        <v>0</v>
      </c>
      <c r="F7" s="38">
        <f>COUNTIF(График!$B8:$BA8,"Э")</f>
        <v>2</v>
      </c>
      <c r="G7" s="38">
        <v>0</v>
      </c>
      <c r="H7" s="38">
        <f>COUNTIF(График!$B8:$BA8,"К")</f>
        <v>11</v>
      </c>
      <c r="I7" s="38">
        <f t="shared" ref="I7:I9" si="1">SUM(B7:H7)</f>
        <v>52</v>
      </c>
    </row>
    <row r="8" spans="1:9" x14ac:dyDescent="0.3">
      <c r="A8" s="37" t="s">
        <v>58</v>
      </c>
      <c r="B8" s="38">
        <f t="shared" si="0"/>
        <v>34</v>
      </c>
      <c r="C8" s="38">
        <f>COUNTIF(График!$B9:$BA9,"У")</f>
        <v>2</v>
      </c>
      <c r="D8" s="38">
        <f>COUNTIF(График!$B9:$BA9,"П")</f>
        <v>4</v>
      </c>
      <c r="E8" s="38">
        <f>COUNTIF(График!$B9:$BA9,"ПД")</f>
        <v>0</v>
      </c>
      <c r="F8" s="38">
        <f>COUNTIF(График!$B9:$BA9,"Э")</f>
        <v>2</v>
      </c>
      <c r="G8" s="38">
        <v>0</v>
      </c>
      <c r="H8" s="38">
        <f>COUNTIF(График!$B9:$BA9,"К")</f>
        <v>10</v>
      </c>
      <c r="I8" s="38">
        <f t="shared" si="1"/>
        <v>52</v>
      </c>
    </row>
    <row r="9" spans="1:9" x14ac:dyDescent="0.3">
      <c r="A9" s="37" t="s">
        <v>59</v>
      </c>
      <c r="B9" s="38">
        <f>43-SUM(C9:H9)</f>
        <v>12</v>
      </c>
      <c r="C9" s="38">
        <f>COUNTIF(График!$B10:$BA10,"У")</f>
        <v>1</v>
      </c>
      <c r="D9" s="38">
        <f>COUNTIF(График!$B10:$BA10,"П")</f>
        <v>17</v>
      </c>
      <c r="E9" s="38">
        <f>COUNTIF(График!$B10:$BA10,"ПД")</f>
        <v>4</v>
      </c>
      <c r="F9" s="38">
        <f>COUNTIF(График!$B10:$BA10,"Э")</f>
        <v>1</v>
      </c>
      <c r="G9" s="38">
        <v>6</v>
      </c>
      <c r="H9" s="38">
        <f>COUNTIF(График!$B10:$BA10,"К")</f>
        <v>2</v>
      </c>
      <c r="I9" s="38">
        <f t="shared" si="1"/>
        <v>43</v>
      </c>
    </row>
    <row r="10" spans="1:9" s="31" customFormat="1" x14ac:dyDescent="0.3">
      <c r="A10" s="39" t="s">
        <v>60</v>
      </c>
      <c r="B10" s="40">
        <f>SUM(B6:B9)</f>
        <v>123</v>
      </c>
      <c r="C10" s="40">
        <f t="shared" ref="C10:I10" si="2">SUM(C6:C9)</f>
        <v>4</v>
      </c>
      <c r="D10" s="40">
        <f t="shared" si="2"/>
        <v>21</v>
      </c>
      <c r="E10" s="40">
        <f t="shared" si="2"/>
        <v>4</v>
      </c>
      <c r="F10" s="40">
        <f t="shared" si="2"/>
        <v>7</v>
      </c>
      <c r="G10" s="40">
        <f t="shared" si="2"/>
        <v>6</v>
      </c>
      <c r="H10" s="40">
        <f t="shared" si="2"/>
        <v>34</v>
      </c>
      <c r="I10" s="40">
        <f t="shared" si="2"/>
        <v>199</v>
      </c>
    </row>
  </sheetData>
  <mergeCells count="8">
    <mergeCell ref="H3:H4"/>
    <mergeCell ref="I3:I4"/>
    <mergeCell ref="A3:A4"/>
    <mergeCell ref="B3:B4"/>
    <mergeCell ref="C3:C4"/>
    <mergeCell ref="D3:E3"/>
    <mergeCell ref="F3:F4"/>
    <mergeCell ref="G3:G4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6"/>
  <sheetViews>
    <sheetView tabSelected="1" zoomScale="90" zoomScaleNormal="90" workbookViewId="0"/>
  </sheetViews>
  <sheetFormatPr defaultColWidth="9.140625" defaultRowHeight="15.75" outlineLevelRow="1" outlineLevelCol="1" x14ac:dyDescent="0.25"/>
  <cols>
    <col min="1" max="1" width="11.85546875" style="46" bestFit="1" customWidth="1"/>
    <col min="2" max="2" width="35.7109375" style="46" customWidth="1"/>
    <col min="3" max="3" width="8.140625" style="46" bestFit="1" customWidth="1"/>
    <col min="4" max="7" width="5.5703125" style="46" bestFit="1" customWidth="1"/>
    <col min="8" max="8" width="5.7109375" style="46" customWidth="1"/>
    <col min="9" max="16" width="3.28515625" style="84" hidden="1" customWidth="1" outlineLevel="1"/>
    <col min="17" max="17" width="5.7109375" style="46" customWidth="1" collapsed="1"/>
    <col min="18" max="24" width="5.7109375" style="46" customWidth="1"/>
    <col min="25" max="25" width="6.7109375" style="46" hidden="1" customWidth="1" outlineLevel="1"/>
    <col min="26" max="26" width="9.5703125" style="46" hidden="1" customWidth="1" outlineLevel="1"/>
    <col min="27" max="27" width="6.7109375" style="46" hidden="1" customWidth="1" outlineLevel="1"/>
    <col min="28" max="28" width="9.5703125" style="46" hidden="1" customWidth="1" outlineLevel="1"/>
    <col min="29" max="29" width="9.140625" style="46" collapsed="1"/>
    <col min="30" max="16384" width="9.140625" style="46"/>
  </cols>
  <sheetData>
    <row r="1" spans="1:28" s="94" customFormat="1" ht="18.75" x14ac:dyDescent="0.3">
      <c r="A1" s="94" t="s">
        <v>250</v>
      </c>
    </row>
    <row r="2" spans="1:28" ht="35.1" customHeight="1" x14ac:dyDescent="0.25">
      <c r="A2" s="120" t="s">
        <v>61</v>
      </c>
      <c r="B2" s="123" t="s">
        <v>62</v>
      </c>
      <c r="C2" s="134" t="s">
        <v>63</v>
      </c>
      <c r="D2" s="130" t="s">
        <v>64</v>
      </c>
      <c r="E2" s="130"/>
      <c r="F2" s="130"/>
      <c r="G2" s="130"/>
      <c r="H2" s="130"/>
      <c r="I2" s="139" t="s">
        <v>201</v>
      </c>
      <c r="J2" s="140"/>
      <c r="K2" s="140"/>
      <c r="L2" s="140"/>
      <c r="M2" s="140"/>
      <c r="N2" s="140"/>
      <c r="O2" s="140"/>
      <c r="P2" s="141"/>
      <c r="Q2" s="131" t="s">
        <v>65</v>
      </c>
      <c r="R2" s="131"/>
      <c r="S2" s="131"/>
      <c r="T2" s="131"/>
      <c r="U2" s="131"/>
      <c r="V2" s="131"/>
      <c r="W2" s="131"/>
      <c r="X2" s="131"/>
      <c r="Y2" s="142" t="s">
        <v>66</v>
      </c>
      <c r="Z2" s="142"/>
      <c r="AA2" s="142" t="s">
        <v>67</v>
      </c>
      <c r="AB2" s="142"/>
    </row>
    <row r="3" spans="1:28" ht="15" customHeight="1" x14ac:dyDescent="0.25">
      <c r="A3" s="121"/>
      <c r="B3" s="124"/>
      <c r="C3" s="135"/>
      <c r="D3" s="116" t="s">
        <v>68</v>
      </c>
      <c r="E3" s="116" t="s">
        <v>69</v>
      </c>
      <c r="F3" s="119" t="s">
        <v>70</v>
      </c>
      <c r="G3" s="119"/>
      <c r="H3" s="119"/>
      <c r="I3" s="143" t="s">
        <v>56</v>
      </c>
      <c r="J3" s="144"/>
      <c r="K3" s="143" t="s">
        <v>57</v>
      </c>
      <c r="L3" s="144"/>
      <c r="M3" s="143" t="s">
        <v>58</v>
      </c>
      <c r="N3" s="144"/>
      <c r="O3" s="143" t="s">
        <v>59</v>
      </c>
      <c r="P3" s="144"/>
      <c r="Q3" s="119" t="s">
        <v>56</v>
      </c>
      <c r="R3" s="119"/>
      <c r="S3" s="119" t="s">
        <v>57</v>
      </c>
      <c r="T3" s="119"/>
      <c r="U3" s="119" t="s">
        <v>58</v>
      </c>
      <c r="V3" s="119"/>
      <c r="W3" s="119" t="s">
        <v>59</v>
      </c>
      <c r="X3" s="119"/>
      <c r="Y3" s="142"/>
      <c r="Z3" s="142"/>
      <c r="AA3" s="142"/>
      <c r="AB3" s="142"/>
    </row>
    <row r="4" spans="1:28" ht="15" customHeight="1" x14ac:dyDescent="0.25">
      <c r="A4" s="121"/>
      <c r="B4" s="124"/>
      <c r="C4" s="135"/>
      <c r="D4" s="117"/>
      <c r="E4" s="117"/>
      <c r="F4" s="116" t="s">
        <v>71</v>
      </c>
      <c r="G4" s="119" t="s">
        <v>72</v>
      </c>
      <c r="H4" s="119"/>
      <c r="I4" s="74">
        <v>1</v>
      </c>
      <c r="J4" s="75">
        <v>2</v>
      </c>
      <c r="K4" s="75">
        <v>3</v>
      </c>
      <c r="L4" s="75">
        <v>4</v>
      </c>
      <c r="M4" s="75">
        <v>5</v>
      </c>
      <c r="N4" s="75">
        <v>6</v>
      </c>
      <c r="O4" s="75">
        <v>7</v>
      </c>
      <c r="P4" s="75">
        <v>8</v>
      </c>
      <c r="Q4" s="47" t="s">
        <v>73</v>
      </c>
      <c r="R4" s="47" t="s">
        <v>74</v>
      </c>
      <c r="S4" s="47" t="s">
        <v>75</v>
      </c>
      <c r="T4" s="47" t="s">
        <v>76</v>
      </c>
      <c r="U4" s="47" t="s">
        <v>77</v>
      </c>
      <c r="V4" s="47" t="s">
        <v>78</v>
      </c>
      <c r="W4" s="47" t="s">
        <v>79</v>
      </c>
      <c r="X4" s="47" t="s">
        <v>80</v>
      </c>
      <c r="Y4" s="142"/>
      <c r="Z4" s="142"/>
      <c r="AA4" s="142"/>
      <c r="AB4" s="142"/>
    </row>
    <row r="5" spans="1:28" ht="15" customHeight="1" x14ac:dyDescent="0.25">
      <c r="A5" s="121"/>
      <c r="B5" s="124"/>
      <c r="C5" s="135"/>
      <c r="D5" s="117"/>
      <c r="E5" s="117"/>
      <c r="F5" s="117"/>
      <c r="G5" s="116" t="s">
        <v>81</v>
      </c>
      <c r="H5" s="116" t="s">
        <v>82</v>
      </c>
      <c r="I5" s="76"/>
      <c r="J5" s="76"/>
      <c r="K5" s="76"/>
      <c r="L5" s="76"/>
      <c r="M5" s="76"/>
      <c r="N5" s="76"/>
      <c r="O5" s="76"/>
      <c r="P5" s="76"/>
      <c r="Q5" s="48">
        <v>17</v>
      </c>
      <c r="R5" s="48">
        <v>22</v>
      </c>
      <c r="S5" s="48">
        <v>16</v>
      </c>
      <c r="T5" s="48">
        <v>22</v>
      </c>
      <c r="U5" s="48">
        <v>15</v>
      </c>
      <c r="V5" s="48">
        <v>19</v>
      </c>
      <c r="W5" s="48">
        <v>12</v>
      </c>
      <c r="X5" s="48"/>
      <c r="Y5" s="142"/>
      <c r="Z5" s="142"/>
      <c r="AA5" s="142"/>
      <c r="AB5" s="142"/>
    </row>
    <row r="6" spans="1:28" x14ac:dyDescent="0.25">
      <c r="A6" s="121"/>
      <c r="B6" s="124"/>
      <c r="C6" s="135"/>
      <c r="D6" s="117"/>
      <c r="E6" s="117"/>
      <c r="F6" s="117"/>
      <c r="G6" s="117"/>
      <c r="H6" s="117"/>
      <c r="I6" s="77"/>
      <c r="J6" s="77"/>
      <c r="K6" s="77"/>
      <c r="L6" s="77"/>
      <c r="M6" s="77"/>
      <c r="N6" s="77"/>
      <c r="O6" s="77"/>
      <c r="P6" s="77"/>
      <c r="Q6" s="49" t="s">
        <v>83</v>
      </c>
      <c r="R6" s="49" t="s">
        <v>83</v>
      </c>
      <c r="S6" s="49" t="s">
        <v>83</v>
      </c>
      <c r="T6" s="49" t="s">
        <v>83</v>
      </c>
      <c r="U6" s="49" t="s">
        <v>83</v>
      </c>
      <c r="V6" s="49" t="s">
        <v>83</v>
      </c>
      <c r="W6" s="49" t="s">
        <v>83</v>
      </c>
      <c r="X6" s="49" t="s">
        <v>83</v>
      </c>
      <c r="Y6" s="142"/>
      <c r="Z6" s="142"/>
      <c r="AA6" s="142"/>
      <c r="AB6" s="142"/>
    </row>
    <row r="7" spans="1:28" x14ac:dyDescent="0.25">
      <c r="A7" s="121"/>
      <c r="B7" s="124"/>
      <c r="C7" s="135"/>
      <c r="D7" s="117"/>
      <c r="E7" s="117"/>
      <c r="F7" s="117"/>
      <c r="G7" s="117"/>
      <c r="H7" s="117"/>
      <c r="I7" s="77"/>
      <c r="J7" s="77"/>
      <c r="K7" s="77"/>
      <c r="L7" s="77"/>
      <c r="M7" s="77"/>
      <c r="N7" s="77"/>
      <c r="O7" s="77"/>
      <c r="P7" s="77"/>
      <c r="Q7" s="41"/>
      <c r="R7" s="41"/>
      <c r="S7" s="48"/>
      <c r="T7" s="48">
        <v>1</v>
      </c>
      <c r="U7" s="48">
        <v>2</v>
      </c>
      <c r="V7" s="48">
        <v>4</v>
      </c>
      <c r="W7" s="48">
        <v>6</v>
      </c>
      <c r="X7" s="48">
        <v>12</v>
      </c>
      <c r="Y7" s="115" t="s">
        <v>84</v>
      </c>
      <c r="Z7" s="115" t="s">
        <v>85</v>
      </c>
      <c r="AA7" s="115" t="s">
        <v>84</v>
      </c>
      <c r="AB7" s="115" t="s">
        <v>85</v>
      </c>
    </row>
    <row r="8" spans="1:28" ht="82.5" customHeight="1" x14ac:dyDescent="0.25">
      <c r="A8" s="122"/>
      <c r="B8" s="125"/>
      <c r="C8" s="136"/>
      <c r="D8" s="118"/>
      <c r="E8" s="118"/>
      <c r="F8" s="118"/>
      <c r="G8" s="118"/>
      <c r="H8" s="118"/>
      <c r="I8" s="78"/>
      <c r="J8" s="78"/>
      <c r="K8" s="78"/>
      <c r="L8" s="78"/>
      <c r="M8" s="78"/>
      <c r="N8" s="78"/>
      <c r="O8" s="78"/>
      <c r="P8" s="78"/>
      <c r="Q8" s="49" t="s">
        <v>83</v>
      </c>
      <c r="R8" s="49" t="s">
        <v>83</v>
      </c>
      <c r="S8" s="49" t="s">
        <v>83</v>
      </c>
      <c r="T8" s="49" t="s">
        <v>83</v>
      </c>
      <c r="U8" s="49" t="s">
        <v>83</v>
      </c>
      <c r="V8" s="49" t="s">
        <v>83</v>
      </c>
      <c r="W8" s="49" t="s">
        <v>83</v>
      </c>
      <c r="X8" s="49" t="s">
        <v>83</v>
      </c>
      <c r="Y8" s="115"/>
      <c r="Z8" s="115"/>
      <c r="AA8" s="115"/>
      <c r="AB8" s="115"/>
    </row>
    <row r="9" spans="1:28" s="51" customFormat="1" ht="12.75" x14ac:dyDescent="0.2">
      <c r="A9" s="47">
        <v>1</v>
      </c>
      <c r="B9" s="47">
        <v>2</v>
      </c>
      <c r="C9" s="47">
        <v>3</v>
      </c>
      <c r="D9" s="47">
        <v>4</v>
      </c>
      <c r="E9" s="47">
        <v>5</v>
      </c>
      <c r="F9" s="47">
        <v>6</v>
      </c>
      <c r="G9" s="47">
        <v>7</v>
      </c>
      <c r="H9" s="47">
        <v>8</v>
      </c>
      <c r="I9" s="75"/>
      <c r="J9" s="75"/>
      <c r="K9" s="75"/>
      <c r="L9" s="75"/>
      <c r="M9" s="75"/>
      <c r="N9" s="75"/>
      <c r="O9" s="75"/>
      <c r="P9" s="75"/>
      <c r="Q9" s="47">
        <v>9</v>
      </c>
      <c r="R9" s="47">
        <v>10</v>
      </c>
      <c r="S9" s="47">
        <v>11</v>
      </c>
      <c r="T9" s="47">
        <v>12</v>
      </c>
      <c r="U9" s="47">
        <v>13</v>
      </c>
      <c r="V9" s="47">
        <v>14</v>
      </c>
      <c r="W9" s="47">
        <v>15</v>
      </c>
      <c r="X9" s="47">
        <v>16</v>
      </c>
      <c r="Y9" s="50"/>
      <c r="Z9" s="50"/>
      <c r="AA9" s="50"/>
      <c r="AB9" s="50"/>
    </row>
    <row r="10" spans="1:28" s="55" customFormat="1" x14ac:dyDescent="0.25">
      <c r="A10" s="52" t="s">
        <v>86</v>
      </c>
      <c r="B10" s="52" t="s">
        <v>87</v>
      </c>
      <c r="C10" s="53" t="s">
        <v>257</v>
      </c>
      <c r="D10" s="54">
        <f>D11+D19+D27+D29</f>
        <v>2106</v>
      </c>
      <c r="E10" s="54">
        <f t="shared" ref="E10:H10" si="0">E11+E19+E27+E29</f>
        <v>702</v>
      </c>
      <c r="F10" s="54">
        <f t="shared" si="0"/>
        <v>1404</v>
      </c>
      <c r="G10" s="54">
        <f t="shared" si="0"/>
        <v>438</v>
      </c>
      <c r="H10" s="54">
        <f t="shared" si="0"/>
        <v>0</v>
      </c>
      <c r="I10" s="79"/>
      <c r="J10" s="79"/>
      <c r="K10" s="79"/>
      <c r="L10" s="79"/>
      <c r="M10" s="79"/>
      <c r="N10" s="79"/>
      <c r="O10" s="79"/>
      <c r="P10" s="79"/>
      <c r="Q10" s="58">
        <f>IF(I10&lt;36,I10*Q$5,I10)</f>
        <v>0</v>
      </c>
      <c r="R10" s="58">
        <f t="shared" ref="R10:X10" si="1">IF(J10&lt;36,J10*R$5,J10)</f>
        <v>0</v>
      </c>
      <c r="S10" s="58">
        <f t="shared" si="1"/>
        <v>0</v>
      </c>
      <c r="T10" s="58">
        <f t="shared" si="1"/>
        <v>0</v>
      </c>
      <c r="U10" s="58">
        <f t="shared" si="1"/>
        <v>0</v>
      </c>
      <c r="V10" s="58">
        <f t="shared" si="1"/>
        <v>0</v>
      </c>
      <c r="W10" s="58">
        <f t="shared" si="1"/>
        <v>0</v>
      </c>
      <c r="X10" s="58">
        <f t="shared" si="1"/>
        <v>0</v>
      </c>
      <c r="Y10" s="42"/>
      <c r="Z10" s="43"/>
      <c r="AA10" s="42"/>
      <c r="AB10" s="43"/>
    </row>
    <row r="11" spans="1:28" s="55" customFormat="1" x14ac:dyDescent="0.25">
      <c r="A11" s="52"/>
      <c r="B11" s="52" t="s">
        <v>88</v>
      </c>
      <c r="C11" s="53" t="s">
        <v>258</v>
      </c>
      <c r="D11" s="54">
        <f>SUM(D12:D18)</f>
        <v>1170</v>
      </c>
      <c r="E11" s="54">
        <f t="shared" ref="E11:H11" si="2">SUM(E12:E18)</f>
        <v>390</v>
      </c>
      <c r="F11" s="54">
        <f t="shared" si="2"/>
        <v>780</v>
      </c>
      <c r="G11" s="54">
        <f t="shared" si="2"/>
        <v>290</v>
      </c>
      <c r="H11" s="54">
        <f t="shared" si="2"/>
        <v>0</v>
      </c>
      <c r="I11" s="79"/>
      <c r="J11" s="79"/>
      <c r="K11" s="79"/>
      <c r="L11" s="79"/>
      <c r="M11" s="79"/>
      <c r="N11" s="79"/>
      <c r="O11" s="79"/>
      <c r="P11" s="79"/>
      <c r="Q11" s="58">
        <f t="shared" ref="Q11:Q72" si="3">IF(I11&lt;36,I11*Q$5,I11)</f>
        <v>0</v>
      </c>
      <c r="R11" s="58">
        <f t="shared" ref="R11:R72" si="4">IF(J11&lt;36,J11*R$5,J11)</f>
        <v>0</v>
      </c>
      <c r="S11" s="58">
        <f t="shared" ref="S11:S72" si="5">IF(K11&lt;36,K11*S$5,K11)</f>
        <v>0</v>
      </c>
      <c r="T11" s="58">
        <f t="shared" ref="T11:T72" si="6">IF(L11&lt;36,L11*T$5,L11)</f>
        <v>0</v>
      </c>
      <c r="U11" s="58">
        <f t="shared" ref="U11:U72" si="7">IF(M11&lt;36,M11*U$5,M11)</f>
        <v>0</v>
      </c>
      <c r="V11" s="58">
        <f t="shared" ref="V11:V72" si="8">IF(N11&lt;36,N11*V$5,N11)</f>
        <v>0</v>
      </c>
      <c r="W11" s="58">
        <f t="shared" ref="W11:W72" si="9">IF(O11&lt;36,O11*W$5,O11)</f>
        <v>0</v>
      </c>
      <c r="X11" s="58">
        <f t="shared" ref="X11:X72" si="10">IF(P11&lt;36,P11*X$5,P11)</f>
        <v>0</v>
      </c>
      <c r="Y11" s="42"/>
      <c r="Z11" s="42"/>
      <c r="AA11" s="42"/>
      <c r="AB11" s="42"/>
    </row>
    <row r="12" spans="1:28" s="59" customFormat="1" outlineLevel="1" x14ac:dyDescent="0.25">
      <c r="A12" s="56" t="s">
        <v>89</v>
      </c>
      <c r="B12" s="56" t="s">
        <v>254</v>
      </c>
      <c r="C12" s="137" t="s">
        <v>256</v>
      </c>
      <c r="D12" s="44">
        <f>E12+F12</f>
        <v>117</v>
      </c>
      <c r="E12" s="58">
        <v>39</v>
      </c>
      <c r="F12" s="44">
        <f>SUM(Q12:X12)</f>
        <v>78</v>
      </c>
      <c r="G12" s="58"/>
      <c r="H12" s="58"/>
      <c r="I12" s="80">
        <v>2</v>
      </c>
      <c r="J12" s="80">
        <v>2</v>
      </c>
      <c r="K12" s="80"/>
      <c r="L12" s="80"/>
      <c r="M12" s="80"/>
      <c r="N12" s="80"/>
      <c r="O12" s="80"/>
      <c r="P12" s="80"/>
      <c r="Q12" s="58">
        <f t="shared" si="3"/>
        <v>34</v>
      </c>
      <c r="R12" s="58">
        <f t="shared" si="4"/>
        <v>44</v>
      </c>
      <c r="S12" s="58">
        <f t="shared" si="5"/>
        <v>0</v>
      </c>
      <c r="T12" s="58">
        <f t="shared" si="6"/>
        <v>0</v>
      </c>
      <c r="U12" s="58">
        <f t="shared" si="7"/>
        <v>0</v>
      </c>
      <c r="V12" s="58">
        <f t="shared" si="8"/>
        <v>0</v>
      </c>
      <c r="W12" s="58">
        <f t="shared" si="9"/>
        <v>0</v>
      </c>
      <c r="X12" s="58">
        <f t="shared" si="10"/>
        <v>0</v>
      </c>
      <c r="Y12" s="45"/>
      <c r="Z12" s="45"/>
      <c r="AA12" s="45"/>
      <c r="AB12" s="45"/>
    </row>
    <row r="13" spans="1:28" s="59" customFormat="1" outlineLevel="1" x14ac:dyDescent="0.25">
      <c r="A13" s="56" t="s">
        <v>91</v>
      </c>
      <c r="B13" s="56" t="s">
        <v>255</v>
      </c>
      <c r="C13" s="138"/>
      <c r="D13" s="44">
        <f t="shared" ref="D13:D18" si="11">E13+F13</f>
        <v>175</v>
      </c>
      <c r="E13" s="58">
        <v>58</v>
      </c>
      <c r="F13" s="44">
        <f t="shared" ref="F13:F38" si="12">SUM(Q13:X13)</f>
        <v>117</v>
      </c>
      <c r="G13" s="58"/>
      <c r="H13" s="58"/>
      <c r="I13" s="80">
        <v>3</v>
      </c>
      <c r="J13" s="80">
        <v>3</v>
      </c>
      <c r="K13" s="80"/>
      <c r="L13" s="80"/>
      <c r="M13" s="80"/>
      <c r="N13" s="80"/>
      <c r="O13" s="80"/>
      <c r="P13" s="80"/>
      <c r="Q13" s="58">
        <f t="shared" si="3"/>
        <v>51</v>
      </c>
      <c r="R13" s="58">
        <f t="shared" si="4"/>
        <v>66</v>
      </c>
      <c r="S13" s="58">
        <f t="shared" si="5"/>
        <v>0</v>
      </c>
      <c r="T13" s="58">
        <f t="shared" si="6"/>
        <v>0</v>
      </c>
      <c r="U13" s="58">
        <f t="shared" si="7"/>
        <v>0</v>
      </c>
      <c r="V13" s="58">
        <f t="shared" si="8"/>
        <v>0</v>
      </c>
      <c r="W13" s="58">
        <f t="shared" si="9"/>
        <v>0</v>
      </c>
      <c r="X13" s="58">
        <f t="shared" si="10"/>
        <v>0</v>
      </c>
      <c r="Y13" s="45"/>
      <c r="Z13" s="45"/>
      <c r="AA13" s="45"/>
      <c r="AB13" s="45"/>
    </row>
    <row r="14" spans="1:28" s="59" customFormat="1" outlineLevel="1" x14ac:dyDescent="0.25">
      <c r="A14" s="56" t="s">
        <v>94</v>
      </c>
      <c r="B14" s="56" t="s">
        <v>92</v>
      </c>
      <c r="C14" s="57" t="s">
        <v>93</v>
      </c>
      <c r="D14" s="44">
        <f t="shared" si="11"/>
        <v>176</v>
      </c>
      <c r="E14" s="58">
        <v>59</v>
      </c>
      <c r="F14" s="44">
        <f t="shared" si="12"/>
        <v>117</v>
      </c>
      <c r="G14" s="58">
        <v>115</v>
      </c>
      <c r="H14" s="58"/>
      <c r="I14" s="80">
        <v>3</v>
      </c>
      <c r="J14" s="80">
        <v>3</v>
      </c>
      <c r="K14" s="80"/>
      <c r="L14" s="80"/>
      <c r="M14" s="80"/>
      <c r="N14" s="80"/>
      <c r="O14" s="80"/>
      <c r="P14" s="80"/>
      <c r="Q14" s="58">
        <f t="shared" si="3"/>
        <v>51</v>
      </c>
      <c r="R14" s="58">
        <f t="shared" si="4"/>
        <v>66</v>
      </c>
      <c r="S14" s="58">
        <f t="shared" si="5"/>
        <v>0</v>
      </c>
      <c r="T14" s="58">
        <f t="shared" si="6"/>
        <v>0</v>
      </c>
      <c r="U14" s="58">
        <f t="shared" si="7"/>
        <v>0</v>
      </c>
      <c r="V14" s="58">
        <f t="shared" si="8"/>
        <v>0</v>
      </c>
      <c r="W14" s="58">
        <f t="shared" si="9"/>
        <v>0</v>
      </c>
      <c r="X14" s="58">
        <f t="shared" si="10"/>
        <v>0</v>
      </c>
      <c r="Y14" s="45"/>
      <c r="Z14" s="45"/>
      <c r="AA14" s="45"/>
      <c r="AB14" s="45"/>
    </row>
    <row r="15" spans="1:28" s="59" customFormat="1" outlineLevel="1" x14ac:dyDescent="0.25">
      <c r="A15" s="56" t="s">
        <v>95</v>
      </c>
      <c r="B15" s="56" t="s">
        <v>205</v>
      </c>
      <c r="C15" s="57" t="s">
        <v>90</v>
      </c>
      <c r="D15" s="44">
        <f t="shared" si="11"/>
        <v>234</v>
      </c>
      <c r="E15" s="58">
        <v>78</v>
      </c>
      <c r="F15" s="44">
        <f t="shared" si="12"/>
        <v>156</v>
      </c>
      <c r="G15" s="58">
        <v>20</v>
      </c>
      <c r="H15" s="58"/>
      <c r="I15" s="80">
        <v>4</v>
      </c>
      <c r="J15" s="80">
        <v>4</v>
      </c>
      <c r="K15" s="80"/>
      <c r="L15" s="80"/>
      <c r="M15" s="80"/>
      <c r="N15" s="80"/>
      <c r="O15" s="80"/>
      <c r="P15" s="80"/>
      <c r="Q15" s="58">
        <f t="shared" si="3"/>
        <v>68</v>
      </c>
      <c r="R15" s="58">
        <f t="shared" si="4"/>
        <v>88</v>
      </c>
      <c r="S15" s="58">
        <f t="shared" si="5"/>
        <v>0</v>
      </c>
      <c r="T15" s="58">
        <f t="shared" si="6"/>
        <v>0</v>
      </c>
      <c r="U15" s="58">
        <f t="shared" si="7"/>
        <v>0</v>
      </c>
      <c r="V15" s="58">
        <f t="shared" si="8"/>
        <v>0</v>
      </c>
      <c r="W15" s="58">
        <f t="shared" si="9"/>
        <v>0</v>
      </c>
      <c r="X15" s="58">
        <f t="shared" si="10"/>
        <v>0</v>
      </c>
      <c r="Y15" s="45"/>
      <c r="Z15" s="45"/>
      <c r="AA15" s="45"/>
      <c r="AB15" s="45"/>
    </row>
    <row r="16" spans="1:28" s="59" customFormat="1" outlineLevel="1" x14ac:dyDescent="0.25">
      <c r="A16" s="56" t="s">
        <v>97</v>
      </c>
      <c r="B16" s="56" t="s">
        <v>96</v>
      </c>
      <c r="C16" s="57" t="s">
        <v>93</v>
      </c>
      <c r="D16" s="44">
        <f t="shared" si="11"/>
        <v>175</v>
      </c>
      <c r="E16" s="58">
        <v>58</v>
      </c>
      <c r="F16" s="44">
        <f t="shared" si="12"/>
        <v>117</v>
      </c>
      <c r="G16" s="58">
        <v>14</v>
      </c>
      <c r="H16" s="58"/>
      <c r="I16" s="80">
        <v>3</v>
      </c>
      <c r="J16" s="80">
        <v>3</v>
      </c>
      <c r="K16" s="80"/>
      <c r="L16" s="80"/>
      <c r="M16" s="80"/>
      <c r="N16" s="80"/>
      <c r="O16" s="80"/>
      <c r="P16" s="80"/>
      <c r="Q16" s="58">
        <f t="shared" si="3"/>
        <v>51</v>
      </c>
      <c r="R16" s="58">
        <f t="shared" si="4"/>
        <v>66</v>
      </c>
      <c r="S16" s="58">
        <f t="shared" si="5"/>
        <v>0</v>
      </c>
      <c r="T16" s="58">
        <f t="shared" si="6"/>
        <v>0</v>
      </c>
      <c r="U16" s="58">
        <f t="shared" si="7"/>
        <v>0</v>
      </c>
      <c r="V16" s="58">
        <f t="shared" si="8"/>
        <v>0</v>
      </c>
      <c r="W16" s="58">
        <f t="shared" si="9"/>
        <v>0</v>
      </c>
      <c r="X16" s="58">
        <f t="shared" si="10"/>
        <v>0</v>
      </c>
      <c r="Y16" s="45"/>
      <c r="Z16" s="45"/>
      <c r="AA16" s="45"/>
      <c r="AB16" s="45"/>
    </row>
    <row r="17" spans="1:28" s="59" customFormat="1" outlineLevel="1" x14ac:dyDescent="0.25">
      <c r="A17" s="56" t="s">
        <v>100</v>
      </c>
      <c r="B17" s="56" t="s">
        <v>98</v>
      </c>
      <c r="C17" s="57" t="s">
        <v>99</v>
      </c>
      <c r="D17" s="44">
        <f t="shared" ref="D17" si="13">E17+F17</f>
        <v>176</v>
      </c>
      <c r="E17" s="58">
        <v>59</v>
      </c>
      <c r="F17" s="44">
        <f t="shared" ref="F17" si="14">SUM(Q17:X17)</f>
        <v>117</v>
      </c>
      <c r="G17" s="58">
        <v>115</v>
      </c>
      <c r="H17" s="58"/>
      <c r="I17" s="80">
        <v>3</v>
      </c>
      <c r="J17" s="80">
        <v>3</v>
      </c>
      <c r="K17" s="80"/>
      <c r="L17" s="80"/>
      <c r="M17" s="80"/>
      <c r="N17" s="80"/>
      <c r="O17" s="80"/>
      <c r="P17" s="80"/>
      <c r="Q17" s="58">
        <f t="shared" ref="Q17" si="15">IF(I17&lt;36,I17*Q$5,I17)</f>
        <v>51</v>
      </c>
      <c r="R17" s="58">
        <f t="shared" ref="R17" si="16">IF(J17&lt;36,J17*R$5,J17)</f>
        <v>66</v>
      </c>
      <c r="S17" s="58">
        <f t="shared" ref="S17" si="17">IF(K17&lt;36,K17*S$5,K17)</f>
        <v>0</v>
      </c>
      <c r="T17" s="58">
        <f t="shared" ref="T17" si="18">IF(L17&lt;36,L17*T$5,L17)</f>
        <v>0</v>
      </c>
      <c r="U17" s="58">
        <f t="shared" ref="U17" si="19">IF(M17&lt;36,M17*U$5,M17)</f>
        <v>0</v>
      </c>
      <c r="V17" s="58">
        <f t="shared" ref="V17" si="20">IF(N17&lt;36,N17*V$5,N17)</f>
        <v>0</v>
      </c>
      <c r="W17" s="58">
        <f t="shared" ref="W17" si="21">IF(O17&lt;36,O17*W$5,O17)</f>
        <v>0</v>
      </c>
      <c r="X17" s="58">
        <f t="shared" ref="X17" si="22">IF(P17&lt;36,P17*X$5,P17)</f>
        <v>0</v>
      </c>
      <c r="Y17" s="45"/>
      <c r="Z17" s="45"/>
      <c r="AA17" s="45"/>
      <c r="AB17" s="45"/>
    </row>
    <row r="18" spans="1:28" s="59" customFormat="1" outlineLevel="1" x14ac:dyDescent="0.25">
      <c r="A18" s="56" t="s">
        <v>103</v>
      </c>
      <c r="B18" s="56" t="s">
        <v>101</v>
      </c>
      <c r="C18" s="57" t="s">
        <v>93</v>
      </c>
      <c r="D18" s="44">
        <f t="shared" si="11"/>
        <v>117</v>
      </c>
      <c r="E18" s="58">
        <v>39</v>
      </c>
      <c r="F18" s="44">
        <f t="shared" si="12"/>
        <v>78</v>
      </c>
      <c r="G18" s="58">
        <v>26</v>
      </c>
      <c r="H18" s="58"/>
      <c r="I18" s="80">
        <v>2</v>
      </c>
      <c r="J18" s="80">
        <v>2</v>
      </c>
      <c r="K18" s="80"/>
      <c r="L18" s="80"/>
      <c r="M18" s="80"/>
      <c r="N18" s="80"/>
      <c r="O18" s="80"/>
      <c r="P18" s="80"/>
      <c r="Q18" s="58">
        <f t="shared" si="3"/>
        <v>34</v>
      </c>
      <c r="R18" s="58">
        <f t="shared" si="4"/>
        <v>44</v>
      </c>
      <c r="S18" s="58">
        <f t="shared" si="5"/>
        <v>0</v>
      </c>
      <c r="T18" s="58">
        <f t="shared" si="6"/>
        <v>0</v>
      </c>
      <c r="U18" s="58">
        <f t="shared" si="7"/>
        <v>0</v>
      </c>
      <c r="V18" s="58">
        <f t="shared" si="8"/>
        <v>0</v>
      </c>
      <c r="W18" s="58">
        <f t="shared" si="9"/>
        <v>0</v>
      </c>
      <c r="X18" s="58">
        <f t="shared" si="10"/>
        <v>0</v>
      </c>
      <c r="Y18" s="45"/>
      <c r="Z18" s="45"/>
      <c r="AA18" s="45"/>
      <c r="AB18" s="45"/>
    </row>
    <row r="19" spans="1:28" s="55" customFormat="1" ht="31.5" x14ac:dyDescent="0.25">
      <c r="A19" s="52"/>
      <c r="B19" s="52" t="s">
        <v>102</v>
      </c>
      <c r="C19" s="53" t="s">
        <v>259</v>
      </c>
      <c r="D19" s="54">
        <f>SUM(D20:D26)</f>
        <v>885</v>
      </c>
      <c r="E19" s="54">
        <f t="shared" ref="E19:H19" si="23">SUM(E20:E26)</f>
        <v>295</v>
      </c>
      <c r="F19" s="54">
        <f t="shared" si="23"/>
        <v>590</v>
      </c>
      <c r="G19" s="54">
        <f t="shared" si="23"/>
        <v>128</v>
      </c>
      <c r="H19" s="54">
        <f t="shared" si="23"/>
        <v>0</v>
      </c>
      <c r="I19" s="79"/>
      <c r="J19" s="79"/>
      <c r="K19" s="79"/>
      <c r="L19" s="79"/>
      <c r="M19" s="79"/>
      <c r="N19" s="79"/>
      <c r="O19" s="79"/>
      <c r="P19" s="79"/>
      <c r="Q19" s="58">
        <f t="shared" si="3"/>
        <v>0</v>
      </c>
      <c r="R19" s="58">
        <f t="shared" si="4"/>
        <v>0</v>
      </c>
      <c r="S19" s="58">
        <f t="shared" si="5"/>
        <v>0</v>
      </c>
      <c r="T19" s="58">
        <f t="shared" si="6"/>
        <v>0</v>
      </c>
      <c r="U19" s="58">
        <f t="shared" si="7"/>
        <v>0</v>
      </c>
      <c r="V19" s="58">
        <f t="shared" si="8"/>
        <v>0</v>
      </c>
      <c r="W19" s="58">
        <f t="shared" si="9"/>
        <v>0</v>
      </c>
      <c r="X19" s="58">
        <f t="shared" si="10"/>
        <v>0</v>
      </c>
      <c r="Y19" s="42"/>
      <c r="Z19" s="43"/>
      <c r="AA19" s="42"/>
      <c r="AB19" s="43"/>
    </row>
    <row r="20" spans="1:28" s="59" customFormat="1" outlineLevel="1" x14ac:dyDescent="0.25">
      <c r="A20" s="56" t="s">
        <v>105</v>
      </c>
      <c r="B20" s="56" t="s">
        <v>104</v>
      </c>
      <c r="C20" s="57" t="s">
        <v>93</v>
      </c>
      <c r="D20" s="44">
        <f t="shared" ref="D20:D38" si="24">E20+F20</f>
        <v>150</v>
      </c>
      <c r="E20" s="58">
        <v>50</v>
      </c>
      <c r="F20" s="44">
        <f t="shared" si="12"/>
        <v>100</v>
      </c>
      <c r="G20" s="58">
        <v>50</v>
      </c>
      <c r="H20" s="58"/>
      <c r="I20" s="80">
        <v>2</v>
      </c>
      <c r="J20" s="80">
        <v>3</v>
      </c>
      <c r="K20" s="80"/>
      <c r="L20" s="80"/>
      <c r="M20" s="80"/>
      <c r="N20" s="80"/>
      <c r="O20" s="80"/>
      <c r="P20" s="80"/>
      <c r="Q20" s="58">
        <f t="shared" si="3"/>
        <v>34</v>
      </c>
      <c r="R20" s="58">
        <f t="shared" si="4"/>
        <v>66</v>
      </c>
      <c r="S20" s="58">
        <f t="shared" si="5"/>
        <v>0</v>
      </c>
      <c r="T20" s="58">
        <f t="shared" si="6"/>
        <v>0</v>
      </c>
      <c r="U20" s="58">
        <f t="shared" si="7"/>
        <v>0</v>
      </c>
      <c r="V20" s="58">
        <f t="shared" si="8"/>
        <v>0</v>
      </c>
      <c r="W20" s="58">
        <f t="shared" si="9"/>
        <v>0</v>
      </c>
      <c r="X20" s="58">
        <f t="shared" si="10"/>
        <v>0</v>
      </c>
      <c r="Y20" s="45"/>
      <c r="Z20" s="45"/>
      <c r="AA20" s="45"/>
      <c r="AB20" s="45"/>
    </row>
    <row r="21" spans="1:28" s="59" customFormat="1" outlineLevel="1" x14ac:dyDescent="0.25">
      <c r="A21" s="56" t="s">
        <v>107</v>
      </c>
      <c r="B21" s="56" t="s">
        <v>106</v>
      </c>
      <c r="C21" s="57" t="s">
        <v>93</v>
      </c>
      <c r="D21" s="44">
        <f t="shared" si="24"/>
        <v>143</v>
      </c>
      <c r="E21" s="58">
        <v>48</v>
      </c>
      <c r="F21" s="44">
        <f t="shared" si="12"/>
        <v>95</v>
      </c>
      <c r="G21" s="58">
        <v>24</v>
      </c>
      <c r="H21" s="58"/>
      <c r="I21" s="80">
        <v>3</v>
      </c>
      <c r="J21" s="80">
        <v>2</v>
      </c>
      <c r="K21" s="80"/>
      <c r="L21" s="80"/>
      <c r="M21" s="80"/>
      <c r="N21" s="80"/>
      <c r="O21" s="80"/>
      <c r="P21" s="80"/>
      <c r="Q21" s="58">
        <f t="shared" si="3"/>
        <v>51</v>
      </c>
      <c r="R21" s="58">
        <f t="shared" si="4"/>
        <v>44</v>
      </c>
      <c r="S21" s="58">
        <f t="shared" si="5"/>
        <v>0</v>
      </c>
      <c r="T21" s="58">
        <f t="shared" si="6"/>
        <v>0</v>
      </c>
      <c r="U21" s="58">
        <f t="shared" si="7"/>
        <v>0</v>
      </c>
      <c r="V21" s="58">
        <f t="shared" si="8"/>
        <v>0</v>
      </c>
      <c r="W21" s="58">
        <f t="shared" si="9"/>
        <v>0</v>
      </c>
      <c r="X21" s="58">
        <f t="shared" si="10"/>
        <v>0</v>
      </c>
      <c r="Y21" s="45"/>
      <c r="Z21" s="45"/>
      <c r="AA21" s="45"/>
      <c r="AB21" s="45"/>
    </row>
    <row r="22" spans="1:28" s="59" customFormat="1" outlineLevel="1" x14ac:dyDescent="0.25">
      <c r="A22" s="56" t="s">
        <v>109</v>
      </c>
      <c r="B22" s="56" t="s">
        <v>108</v>
      </c>
      <c r="C22" s="57" t="s">
        <v>90</v>
      </c>
      <c r="D22" s="44">
        <f t="shared" si="24"/>
        <v>150</v>
      </c>
      <c r="E22" s="58">
        <v>50</v>
      </c>
      <c r="F22" s="44">
        <f t="shared" si="12"/>
        <v>100</v>
      </c>
      <c r="G22" s="58">
        <v>8</v>
      </c>
      <c r="H22" s="58"/>
      <c r="I22" s="80">
        <v>2</v>
      </c>
      <c r="J22" s="80">
        <v>3</v>
      </c>
      <c r="K22" s="80"/>
      <c r="L22" s="80"/>
      <c r="M22" s="80"/>
      <c r="N22" s="80"/>
      <c r="O22" s="80"/>
      <c r="P22" s="80"/>
      <c r="Q22" s="58">
        <f t="shared" si="3"/>
        <v>34</v>
      </c>
      <c r="R22" s="58">
        <f t="shared" si="4"/>
        <v>66</v>
      </c>
      <c r="S22" s="58">
        <f t="shared" si="5"/>
        <v>0</v>
      </c>
      <c r="T22" s="58">
        <f t="shared" si="6"/>
        <v>0</v>
      </c>
      <c r="U22" s="58">
        <f t="shared" si="7"/>
        <v>0</v>
      </c>
      <c r="V22" s="58">
        <f t="shared" si="8"/>
        <v>0</v>
      </c>
      <c r="W22" s="58">
        <f t="shared" si="9"/>
        <v>0</v>
      </c>
      <c r="X22" s="58">
        <f t="shared" si="10"/>
        <v>0</v>
      </c>
      <c r="Y22" s="45"/>
      <c r="Z22" s="45"/>
      <c r="AA22" s="45"/>
      <c r="AB22" s="45"/>
    </row>
    <row r="23" spans="1:28" s="59" customFormat="1" ht="31.5" outlineLevel="1" x14ac:dyDescent="0.25">
      <c r="A23" s="56" t="s">
        <v>252</v>
      </c>
      <c r="B23" s="56" t="s">
        <v>110</v>
      </c>
      <c r="C23" s="57" t="s">
        <v>93</v>
      </c>
      <c r="D23" s="44">
        <f t="shared" si="24"/>
        <v>150</v>
      </c>
      <c r="E23" s="58">
        <v>50</v>
      </c>
      <c r="F23" s="44">
        <f t="shared" si="12"/>
        <v>100</v>
      </c>
      <c r="G23" s="58">
        <v>12</v>
      </c>
      <c r="H23" s="58"/>
      <c r="I23" s="80">
        <v>2</v>
      </c>
      <c r="J23" s="80">
        <v>3</v>
      </c>
      <c r="K23" s="80"/>
      <c r="L23" s="80"/>
      <c r="M23" s="80"/>
      <c r="N23" s="80"/>
      <c r="O23" s="80"/>
      <c r="P23" s="80"/>
      <c r="Q23" s="58">
        <f t="shared" si="3"/>
        <v>34</v>
      </c>
      <c r="R23" s="58">
        <f t="shared" si="4"/>
        <v>66</v>
      </c>
      <c r="S23" s="58">
        <f t="shared" si="5"/>
        <v>0</v>
      </c>
      <c r="T23" s="58">
        <f t="shared" si="6"/>
        <v>0</v>
      </c>
      <c r="U23" s="58">
        <f t="shared" si="7"/>
        <v>0</v>
      </c>
      <c r="V23" s="58">
        <f t="shared" si="8"/>
        <v>0</v>
      </c>
      <c r="W23" s="58">
        <f t="shared" si="9"/>
        <v>0</v>
      </c>
      <c r="X23" s="58">
        <f t="shared" si="10"/>
        <v>0</v>
      </c>
      <c r="Y23" s="45"/>
      <c r="Z23" s="45"/>
      <c r="AA23" s="45"/>
      <c r="AB23" s="45"/>
    </row>
    <row r="24" spans="1:28" s="59" customFormat="1" outlineLevel="1" x14ac:dyDescent="0.25">
      <c r="A24" s="56" t="s">
        <v>112</v>
      </c>
      <c r="B24" s="56" t="s">
        <v>111</v>
      </c>
      <c r="C24" s="57" t="s">
        <v>93</v>
      </c>
      <c r="D24" s="44">
        <f t="shared" si="24"/>
        <v>117</v>
      </c>
      <c r="E24" s="58">
        <v>39</v>
      </c>
      <c r="F24" s="44">
        <f t="shared" si="12"/>
        <v>78</v>
      </c>
      <c r="G24" s="58">
        <v>8</v>
      </c>
      <c r="H24" s="58"/>
      <c r="I24" s="80">
        <v>2</v>
      </c>
      <c r="J24" s="80">
        <v>2</v>
      </c>
      <c r="K24" s="80"/>
      <c r="L24" s="80"/>
      <c r="M24" s="80"/>
      <c r="N24" s="80"/>
      <c r="O24" s="80"/>
      <c r="P24" s="80"/>
      <c r="Q24" s="58">
        <f t="shared" si="3"/>
        <v>34</v>
      </c>
      <c r="R24" s="58">
        <f t="shared" si="4"/>
        <v>44</v>
      </c>
      <c r="S24" s="58">
        <f t="shared" si="5"/>
        <v>0</v>
      </c>
      <c r="T24" s="58">
        <f t="shared" si="6"/>
        <v>0</v>
      </c>
      <c r="U24" s="58">
        <f t="shared" si="7"/>
        <v>0</v>
      </c>
      <c r="V24" s="58">
        <f t="shared" si="8"/>
        <v>0</v>
      </c>
      <c r="W24" s="58">
        <f t="shared" si="9"/>
        <v>0</v>
      </c>
      <c r="X24" s="58">
        <f t="shared" si="10"/>
        <v>0</v>
      </c>
      <c r="Y24" s="45"/>
      <c r="Z24" s="45"/>
      <c r="AA24" s="45"/>
      <c r="AB24" s="45"/>
    </row>
    <row r="25" spans="1:28" s="59" customFormat="1" outlineLevel="1" x14ac:dyDescent="0.25">
      <c r="A25" s="56" t="s">
        <v>115</v>
      </c>
      <c r="B25" s="56" t="s">
        <v>113</v>
      </c>
      <c r="C25" s="137" t="s">
        <v>114</v>
      </c>
      <c r="D25" s="44">
        <f t="shared" si="24"/>
        <v>117</v>
      </c>
      <c r="E25" s="58">
        <v>39</v>
      </c>
      <c r="F25" s="44">
        <f t="shared" si="12"/>
        <v>78</v>
      </c>
      <c r="G25" s="58">
        <v>20</v>
      </c>
      <c r="H25" s="58"/>
      <c r="I25" s="80">
        <v>2</v>
      </c>
      <c r="J25" s="80">
        <v>2</v>
      </c>
      <c r="K25" s="80"/>
      <c r="L25" s="80"/>
      <c r="M25" s="80"/>
      <c r="N25" s="80"/>
      <c r="O25" s="80"/>
      <c r="P25" s="80"/>
      <c r="Q25" s="58">
        <f t="shared" si="3"/>
        <v>34</v>
      </c>
      <c r="R25" s="58">
        <f t="shared" si="4"/>
        <v>44</v>
      </c>
      <c r="S25" s="58">
        <f t="shared" si="5"/>
        <v>0</v>
      </c>
      <c r="T25" s="58">
        <f t="shared" si="6"/>
        <v>0</v>
      </c>
      <c r="U25" s="58">
        <f t="shared" si="7"/>
        <v>0</v>
      </c>
      <c r="V25" s="58">
        <f t="shared" si="8"/>
        <v>0</v>
      </c>
      <c r="W25" s="58">
        <f t="shared" si="9"/>
        <v>0</v>
      </c>
      <c r="X25" s="58">
        <f t="shared" si="10"/>
        <v>0</v>
      </c>
      <c r="Y25" s="45"/>
      <c r="Z25" s="45"/>
      <c r="AA25" s="45"/>
      <c r="AB25" s="45"/>
    </row>
    <row r="26" spans="1:28" s="59" customFormat="1" outlineLevel="1" x14ac:dyDescent="0.25">
      <c r="A26" s="56" t="s">
        <v>253</v>
      </c>
      <c r="B26" s="56" t="s">
        <v>116</v>
      </c>
      <c r="C26" s="138"/>
      <c r="D26" s="44">
        <f t="shared" si="24"/>
        <v>58</v>
      </c>
      <c r="E26" s="58">
        <v>19</v>
      </c>
      <c r="F26" s="44">
        <f t="shared" si="12"/>
        <v>39</v>
      </c>
      <c r="G26" s="58">
        <v>6</v>
      </c>
      <c r="H26" s="58"/>
      <c r="I26" s="80">
        <v>1</v>
      </c>
      <c r="J26" s="80">
        <v>1</v>
      </c>
      <c r="K26" s="80"/>
      <c r="L26" s="80"/>
      <c r="M26" s="80"/>
      <c r="N26" s="80"/>
      <c r="O26" s="80"/>
      <c r="P26" s="80"/>
      <c r="Q26" s="58">
        <f t="shared" si="3"/>
        <v>17</v>
      </c>
      <c r="R26" s="58">
        <f t="shared" si="4"/>
        <v>22</v>
      </c>
      <c r="S26" s="58">
        <f t="shared" si="5"/>
        <v>0</v>
      </c>
      <c r="T26" s="58">
        <f t="shared" si="6"/>
        <v>0</v>
      </c>
      <c r="U26" s="58">
        <f t="shared" si="7"/>
        <v>0</v>
      </c>
      <c r="V26" s="58">
        <f t="shared" si="8"/>
        <v>0</v>
      </c>
      <c r="W26" s="58">
        <f t="shared" si="9"/>
        <v>0</v>
      </c>
      <c r="X26" s="58">
        <f t="shared" si="10"/>
        <v>0</v>
      </c>
      <c r="Y26" s="45"/>
      <c r="Z26" s="45"/>
      <c r="AA26" s="45"/>
      <c r="AB26" s="45"/>
    </row>
    <row r="27" spans="1:28" s="55" customFormat="1" x14ac:dyDescent="0.25">
      <c r="A27" s="60"/>
      <c r="B27" s="52" t="s">
        <v>117</v>
      </c>
      <c r="C27" s="53" t="s">
        <v>260</v>
      </c>
      <c r="D27" s="54">
        <f>SUM(D28)</f>
        <v>42</v>
      </c>
      <c r="E27" s="54">
        <f t="shared" ref="E27:H27" si="25">SUM(E28)</f>
        <v>8</v>
      </c>
      <c r="F27" s="54">
        <f t="shared" si="25"/>
        <v>34</v>
      </c>
      <c r="G27" s="54">
        <f t="shared" si="25"/>
        <v>0</v>
      </c>
      <c r="H27" s="54">
        <f t="shared" si="25"/>
        <v>0</v>
      </c>
      <c r="I27" s="79"/>
      <c r="J27" s="79"/>
      <c r="K27" s="79"/>
      <c r="L27" s="79"/>
      <c r="M27" s="79"/>
      <c r="N27" s="79"/>
      <c r="O27" s="79"/>
      <c r="P27" s="79"/>
      <c r="Q27" s="58">
        <f t="shared" si="3"/>
        <v>0</v>
      </c>
      <c r="R27" s="58">
        <f t="shared" si="4"/>
        <v>0</v>
      </c>
      <c r="S27" s="58">
        <f t="shared" si="5"/>
        <v>0</v>
      </c>
      <c r="T27" s="58">
        <f t="shared" si="6"/>
        <v>0</v>
      </c>
      <c r="U27" s="58">
        <f t="shared" si="7"/>
        <v>0</v>
      </c>
      <c r="V27" s="58">
        <f t="shared" si="8"/>
        <v>0</v>
      </c>
      <c r="W27" s="58">
        <f t="shared" si="9"/>
        <v>0</v>
      </c>
      <c r="X27" s="58">
        <f t="shared" si="10"/>
        <v>0</v>
      </c>
      <c r="Y27" s="42"/>
      <c r="Z27" s="42"/>
      <c r="AA27" s="42"/>
      <c r="AB27" s="42"/>
    </row>
    <row r="28" spans="1:28" s="59" customFormat="1" ht="31.5" outlineLevel="1" x14ac:dyDescent="0.25">
      <c r="A28" s="56" t="s">
        <v>118</v>
      </c>
      <c r="B28" s="56" t="s">
        <v>119</v>
      </c>
      <c r="C28" s="137" t="s">
        <v>161</v>
      </c>
      <c r="D28" s="44">
        <f t="shared" si="24"/>
        <v>42</v>
      </c>
      <c r="E28" s="58">
        <v>8</v>
      </c>
      <c r="F28" s="44">
        <f t="shared" si="12"/>
        <v>34</v>
      </c>
      <c r="G28" s="58"/>
      <c r="H28" s="58"/>
      <c r="I28" s="80">
        <v>2</v>
      </c>
      <c r="J28" s="80"/>
      <c r="K28" s="80"/>
      <c r="L28" s="80"/>
      <c r="M28" s="80"/>
      <c r="N28" s="80"/>
      <c r="O28" s="80"/>
      <c r="P28" s="80"/>
      <c r="Q28" s="58">
        <f t="shared" si="3"/>
        <v>34</v>
      </c>
      <c r="R28" s="58">
        <f t="shared" si="4"/>
        <v>0</v>
      </c>
      <c r="S28" s="58">
        <f t="shared" si="5"/>
        <v>0</v>
      </c>
      <c r="T28" s="58">
        <f t="shared" si="6"/>
        <v>0</v>
      </c>
      <c r="U28" s="58">
        <f t="shared" si="7"/>
        <v>0</v>
      </c>
      <c r="V28" s="58">
        <f t="shared" si="8"/>
        <v>0</v>
      </c>
      <c r="W28" s="58">
        <f t="shared" si="9"/>
        <v>0</v>
      </c>
      <c r="X28" s="58">
        <f t="shared" si="10"/>
        <v>0</v>
      </c>
      <c r="Y28" s="45"/>
      <c r="Z28" s="45"/>
      <c r="AA28" s="45"/>
      <c r="AB28" s="45"/>
    </row>
    <row r="29" spans="1:28" s="55" customFormat="1" x14ac:dyDescent="0.25">
      <c r="A29" s="52" t="s">
        <v>120</v>
      </c>
      <c r="B29" s="52" t="s">
        <v>121</v>
      </c>
      <c r="C29" s="138"/>
      <c r="D29" s="54">
        <f t="shared" si="24"/>
        <v>9</v>
      </c>
      <c r="E29" s="61">
        <v>9</v>
      </c>
      <c r="F29" s="54">
        <f t="shared" si="12"/>
        <v>0</v>
      </c>
      <c r="G29" s="61">
        <v>20</v>
      </c>
      <c r="H29" s="61"/>
      <c r="I29" s="81"/>
      <c r="J29" s="81"/>
      <c r="K29" s="81"/>
      <c r="L29" s="81"/>
      <c r="M29" s="81"/>
      <c r="N29" s="81"/>
      <c r="O29" s="81"/>
      <c r="P29" s="81"/>
      <c r="Q29" s="58">
        <f t="shared" si="3"/>
        <v>0</v>
      </c>
      <c r="R29" s="58">
        <f t="shared" si="4"/>
        <v>0</v>
      </c>
      <c r="S29" s="58">
        <f t="shared" si="5"/>
        <v>0</v>
      </c>
      <c r="T29" s="58">
        <f t="shared" si="6"/>
        <v>0</v>
      </c>
      <c r="U29" s="58">
        <f t="shared" si="7"/>
        <v>0</v>
      </c>
      <c r="V29" s="58">
        <f t="shared" si="8"/>
        <v>0</v>
      </c>
      <c r="W29" s="58">
        <f t="shared" si="9"/>
        <v>0</v>
      </c>
      <c r="X29" s="58">
        <f t="shared" si="10"/>
        <v>0</v>
      </c>
      <c r="Y29" s="42"/>
      <c r="Z29" s="42"/>
      <c r="AA29" s="42"/>
      <c r="AB29" s="42"/>
    </row>
    <row r="30" spans="1:28" s="55" customFormat="1" ht="47.25" x14ac:dyDescent="0.25">
      <c r="A30" s="52" t="s">
        <v>123</v>
      </c>
      <c r="B30" s="52" t="s">
        <v>124</v>
      </c>
      <c r="C30" s="53" t="s">
        <v>261</v>
      </c>
      <c r="D30" s="54">
        <f>SUM(D31:D36)</f>
        <v>918</v>
      </c>
      <c r="E30" s="54">
        <f t="shared" ref="E30:H30" si="26">SUM(E31:E36)</f>
        <v>362</v>
      </c>
      <c r="F30" s="54">
        <f t="shared" si="26"/>
        <v>556</v>
      </c>
      <c r="G30" s="54">
        <f t="shared" si="26"/>
        <v>376</v>
      </c>
      <c r="H30" s="54">
        <f t="shared" si="26"/>
        <v>0</v>
      </c>
      <c r="I30" s="79"/>
      <c r="J30" s="79"/>
      <c r="K30" s="79"/>
      <c r="L30" s="79"/>
      <c r="M30" s="79"/>
      <c r="N30" s="79"/>
      <c r="O30" s="79"/>
      <c r="P30" s="79"/>
      <c r="Q30" s="58">
        <f t="shared" si="3"/>
        <v>0</v>
      </c>
      <c r="R30" s="58">
        <f t="shared" si="4"/>
        <v>0</v>
      </c>
      <c r="S30" s="58">
        <f t="shared" si="5"/>
        <v>0</v>
      </c>
      <c r="T30" s="58">
        <f t="shared" si="6"/>
        <v>0</v>
      </c>
      <c r="U30" s="58">
        <f t="shared" si="7"/>
        <v>0</v>
      </c>
      <c r="V30" s="58">
        <f t="shared" si="8"/>
        <v>0</v>
      </c>
      <c r="W30" s="58">
        <f t="shared" si="9"/>
        <v>0</v>
      </c>
      <c r="X30" s="58">
        <f t="shared" si="10"/>
        <v>0</v>
      </c>
      <c r="Y30" s="61">
        <v>648</v>
      </c>
      <c r="Z30" s="62">
        <f>Y30/(Y30+AA30)</f>
        <v>0.70588235294117652</v>
      </c>
      <c r="AA30" s="54">
        <f>D30-Y30</f>
        <v>270</v>
      </c>
      <c r="AB30" s="62">
        <f>AA30/$AA$91</f>
        <v>0.2</v>
      </c>
    </row>
    <row r="31" spans="1:28" s="59" customFormat="1" outlineLevel="1" x14ac:dyDescent="0.25">
      <c r="A31" s="56" t="s">
        <v>125</v>
      </c>
      <c r="B31" s="56" t="s">
        <v>126</v>
      </c>
      <c r="C31" s="137" t="s">
        <v>161</v>
      </c>
      <c r="D31" s="44">
        <f t="shared" si="24"/>
        <v>72</v>
      </c>
      <c r="E31" s="58">
        <v>24</v>
      </c>
      <c r="F31" s="44">
        <f t="shared" si="12"/>
        <v>48</v>
      </c>
      <c r="G31" s="58">
        <v>4</v>
      </c>
      <c r="H31" s="58"/>
      <c r="I31" s="80"/>
      <c r="J31" s="80"/>
      <c r="K31" s="80">
        <v>3</v>
      </c>
      <c r="L31" s="80"/>
      <c r="M31" s="80"/>
      <c r="N31" s="80"/>
      <c r="O31" s="80"/>
      <c r="P31" s="80"/>
      <c r="Q31" s="58">
        <f t="shared" si="3"/>
        <v>0</v>
      </c>
      <c r="R31" s="58">
        <f t="shared" si="4"/>
        <v>0</v>
      </c>
      <c r="S31" s="58">
        <f t="shared" si="5"/>
        <v>48</v>
      </c>
      <c r="T31" s="58">
        <f t="shared" si="6"/>
        <v>0</v>
      </c>
      <c r="U31" s="58">
        <f t="shared" si="7"/>
        <v>0</v>
      </c>
      <c r="V31" s="58">
        <f t="shared" si="8"/>
        <v>0</v>
      </c>
      <c r="W31" s="58">
        <f t="shared" si="9"/>
        <v>0</v>
      </c>
      <c r="X31" s="58">
        <f t="shared" si="10"/>
        <v>0</v>
      </c>
      <c r="Y31" s="44"/>
      <c r="Z31" s="44"/>
      <c r="AA31" s="44"/>
      <c r="AB31" s="44"/>
    </row>
    <row r="32" spans="1:28" s="59" customFormat="1" outlineLevel="1" x14ac:dyDescent="0.25">
      <c r="A32" s="56" t="s">
        <v>127</v>
      </c>
      <c r="B32" s="56" t="s">
        <v>96</v>
      </c>
      <c r="C32" s="138"/>
      <c r="D32" s="44">
        <f t="shared" si="24"/>
        <v>72</v>
      </c>
      <c r="E32" s="58">
        <v>24</v>
      </c>
      <c r="F32" s="44">
        <f t="shared" si="12"/>
        <v>48</v>
      </c>
      <c r="G32" s="58">
        <v>4</v>
      </c>
      <c r="H32" s="58"/>
      <c r="I32" s="80"/>
      <c r="J32" s="80"/>
      <c r="K32" s="80">
        <v>3</v>
      </c>
      <c r="L32" s="80"/>
      <c r="M32" s="80"/>
      <c r="N32" s="80"/>
      <c r="O32" s="80"/>
      <c r="P32" s="80"/>
      <c r="Q32" s="58">
        <f t="shared" si="3"/>
        <v>0</v>
      </c>
      <c r="R32" s="58">
        <f t="shared" si="4"/>
        <v>0</v>
      </c>
      <c r="S32" s="58">
        <f t="shared" si="5"/>
        <v>48</v>
      </c>
      <c r="T32" s="58">
        <f t="shared" si="6"/>
        <v>0</v>
      </c>
      <c r="U32" s="58">
        <f t="shared" si="7"/>
        <v>0</v>
      </c>
      <c r="V32" s="58">
        <f t="shared" si="8"/>
        <v>0</v>
      </c>
      <c r="W32" s="58">
        <f t="shared" si="9"/>
        <v>0</v>
      </c>
      <c r="X32" s="58">
        <f t="shared" si="10"/>
        <v>0</v>
      </c>
      <c r="Y32" s="44"/>
      <c r="Z32" s="44"/>
      <c r="AA32" s="44"/>
      <c r="AB32" s="44"/>
    </row>
    <row r="33" spans="1:28" s="59" customFormat="1" ht="31.5" outlineLevel="1" x14ac:dyDescent="0.25">
      <c r="A33" s="56" t="s">
        <v>128</v>
      </c>
      <c r="B33" s="56" t="s">
        <v>92</v>
      </c>
      <c r="C33" s="57" t="s">
        <v>209</v>
      </c>
      <c r="D33" s="44">
        <f t="shared" si="24"/>
        <v>252</v>
      </c>
      <c r="E33" s="58">
        <v>84</v>
      </c>
      <c r="F33" s="44">
        <f t="shared" si="12"/>
        <v>168</v>
      </c>
      <c r="G33" s="58">
        <v>166</v>
      </c>
      <c r="H33" s="58"/>
      <c r="I33" s="80"/>
      <c r="J33" s="80"/>
      <c r="K33" s="80">
        <v>2</v>
      </c>
      <c r="L33" s="80">
        <v>2</v>
      </c>
      <c r="M33" s="80">
        <v>2</v>
      </c>
      <c r="N33" s="80">
        <v>2</v>
      </c>
      <c r="O33" s="80">
        <v>2</v>
      </c>
      <c r="P33" s="80"/>
      <c r="Q33" s="58">
        <f t="shared" si="3"/>
        <v>0</v>
      </c>
      <c r="R33" s="58">
        <f t="shared" si="4"/>
        <v>0</v>
      </c>
      <c r="S33" s="58">
        <f t="shared" si="5"/>
        <v>32</v>
      </c>
      <c r="T33" s="58">
        <f t="shared" si="6"/>
        <v>44</v>
      </c>
      <c r="U33" s="58">
        <f t="shared" si="7"/>
        <v>30</v>
      </c>
      <c r="V33" s="58">
        <f t="shared" si="8"/>
        <v>38</v>
      </c>
      <c r="W33" s="58">
        <f t="shared" si="9"/>
        <v>24</v>
      </c>
      <c r="X33" s="58">
        <f t="shared" si="10"/>
        <v>0</v>
      </c>
      <c r="Y33" s="44"/>
      <c r="Z33" s="44"/>
      <c r="AA33" s="44"/>
      <c r="AB33" s="44"/>
    </row>
    <row r="34" spans="1:28" s="59" customFormat="1" ht="31.5" outlineLevel="1" x14ac:dyDescent="0.25">
      <c r="A34" s="56" t="s">
        <v>129</v>
      </c>
      <c r="B34" s="56" t="s">
        <v>98</v>
      </c>
      <c r="C34" s="57" t="s">
        <v>210</v>
      </c>
      <c r="D34" s="44">
        <f t="shared" si="24"/>
        <v>336</v>
      </c>
      <c r="E34" s="58">
        <v>168</v>
      </c>
      <c r="F34" s="44">
        <f t="shared" si="12"/>
        <v>168</v>
      </c>
      <c r="G34" s="58">
        <v>166</v>
      </c>
      <c r="H34" s="58"/>
      <c r="I34" s="80"/>
      <c r="J34" s="80"/>
      <c r="K34" s="80">
        <v>2</v>
      </c>
      <c r="L34" s="80">
        <v>2</v>
      </c>
      <c r="M34" s="80">
        <v>2</v>
      </c>
      <c r="N34" s="80">
        <v>2</v>
      </c>
      <c r="O34" s="80">
        <v>2</v>
      </c>
      <c r="P34" s="80"/>
      <c r="Q34" s="58">
        <f t="shared" si="3"/>
        <v>0</v>
      </c>
      <c r="R34" s="58">
        <f t="shared" si="4"/>
        <v>0</v>
      </c>
      <c r="S34" s="58">
        <f t="shared" si="5"/>
        <v>32</v>
      </c>
      <c r="T34" s="58">
        <f t="shared" si="6"/>
        <v>44</v>
      </c>
      <c r="U34" s="58">
        <f t="shared" si="7"/>
        <v>30</v>
      </c>
      <c r="V34" s="58">
        <f t="shared" si="8"/>
        <v>38</v>
      </c>
      <c r="W34" s="58">
        <f t="shared" si="9"/>
        <v>24</v>
      </c>
      <c r="X34" s="58">
        <f t="shared" si="10"/>
        <v>0</v>
      </c>
      <c r="Y34" s="44"/>
      <c r="Z34" s="44"/>
      <c r="AA34" s="44"/>
      <c r="AB34" s="44"/>
    </row>
    <row r="35" spans="1:28" s="59" customFormat="1" outlineLevel="1" x14ac:dyDescent="0.25">
      <c r="A35" s="56" t="s">
        <v>130</v>
      </c>
      <c r="B35" s="56" t="s">
        <v>131</v>
      </c>
      <c r="C35" s="57" t="s">
        <v>122</v>
      </c>
      <c r="D35" s="44">
        <f t="shared" ref="D35" si="27">E35+F35</f>
        <v>96</v>
      </c>
      <c r="E35" s="58">
        <v>32</v>
      </c>
      <c r="F35" s="44">
        <f t="shared" ref="F35" si="28">SUM(Q35:X35)</f>
        <v>64</v>
      </c>
      <c r="G35" s="58">
        <v>20</v>
      </c>
      <c r="H35" s="58"/>
      <c r="I35" s="80"/>
      <c r="J35" s="80"/>
      <c r="K35" s="80">
        <v>4</v>
      </c>
      <c r="L35" s="80"/>
      <c r="M35" s="80"/>
      <c r="N35" s="80"/>
      <c r="O35" s="80"/>
      <c r="P35" s="80"/>
      <c r="Q35" s="58">
        <f t="shared" ref="Q35" si="29">IF(I35&lt;36,I35*Q$5,I35)</f>
        <v>0</v>
      </c>
      <c r="R35" s="58">
        <f t="shared" ref="R35" si="30">IF(J35&lt;36,J35*R$5,J35)</f>
        <v>0</v>
      </c>
      <c r="S35" s="58">
        <f t="shared" ref="S35" si="31">IF(K35&lt;36,K35*S$5,K35)</f>
        <v>64</v>
      </c>
      <c r="T35" s="58">
        <f t="shared" ref="T35" si="32">IF(L35&lt;36,L35*T$5,L35)</f>
        <v>0</v>
      </c>
      <c r="U35" s="58">
        <f t="shared" ref="U35" si="33">IF(M35&lt;36,M35*U$5,M35)</f>
        <v>0</v>
      </c>
      <c r="V35" s="58">
        <f t="shared" ref="V35" si="34">IF(N35&lt;36,N35*V$5,N35)</f>
        <v>0</v>
      </c>
      <c r="W35" s="58">
        <f t="shared" ref="W35" si="35">IF(O35&lt;36,O35*W$5,O35)</f>
        <v>0</v>
      </c>
      <c r="X35" s="58">
        <f t="shared" ref="X35" si="36">IF(P35&lt;36,P35*X$5,P35)</f>
        <v>0</v>
      </c>
      <c r="Y35" s="44"/>
      <c r="Z35" s="44"/>
      <c r="AA35" s="44"/>
      <c r="AB35" s="44"/>
    </row>
    <row r="36" spans="1:28" s="59" customFormat="1" outlineLevel="1" x14ac:dyDescent="0.25">
      <c r="A36" s="56" t="s">
        <v>202</v>
      </c>
      <c r="B36" s="56" t="s">
        <v>215</v>
      </c>
      <c r="C36" s="57" t="s">
        <v>122</v>
      </c>
      <c r="D36" s="44">
        <f t="shared" si="24"/>
        <v>90</v>
      </c>
      <c r="E36" s="58">
        <v>30</v>
      </c>
      <c r="F36" s="44">
        <f t="shared" si="12"/>
        <v>60</v>
      </c>
      <c r="G36" s="58">
        <v>16</v>
      </c>
      <c r="H36" s="58"/>
      <c r="I36" s="80"/>
      <c r="J36" s="80"/>
      <c r="K36" s="80"/>
      <c r="L36" s="80"/>
      <c r="M36" s="80">
        <v>4</v>
      </c>
      <c r="N36" s="80"/>
      <c r="O36" s="80"/>
      <c r="P36" s="80"/>
      <c r="Q36" s="58">
        <f t="shared" si="3"/>
        <v>0</v>
      </c>
      <c r="R36" s="58">
        <f t="shared" si="4"/>
        <v>0</v>
      </c>
      <c r="S36" s="58">
        <f t="shared" si="5"/>
        <v>0</v>
      </c>
      <c r="T36" s="58">
        <f t="shared" si="6"/>
        <v>0</v>
      </c>
      <c r="U36" s="58">
        <f t="shared" si="7"/>
        <v>60</v>
      </c>
      <c r="V36" s="58">
        <f t="shared" si="8"/>
        <v>0</v>
      </c>
      <c r="W36" s="58">
        <f t="shared" si="9"/>
        <v>0</v>
      </c>
      <c r="X36" s="58">
        <f t="shared" si="10"/>
        <v>0</v>
      </c>
      <c r="Y36" s="44"/>
      <c r="Z36" s="44"/>
      <c r="AA36" s="44"/>
      <c r="AB36" s="44"/>
    </row>
    <row r="37" spans="1:28" s="55" customFormat="1" ht="47.25" x14ac:dyDescent="0.25">
      <c r="A37" s="52" t="s">
        <v>132</v>
      </c>
      <c r="B37" s="52" t="s">
        <v>133</v>
      </c>
      <c r="C37" s="53" t="s">
        <v>262</v>
      </c>
      <c r="D37" s="54">
        <f>SUM(D38:D40)</f>
        <v>542</v>
      </c>
      <c r="E37" s="54">
        <f t="shared" ref="E37:H37" si="37">SUM(E38:E40)</f>
        <v>174</v>
      </c>
      <c r="F37" s="54">
        <f t="shared" si="37"/>
        <v>368</v>
      </c>
      <c r="G37" s="54">
        <f t="shared" si="37"/>
        <v>148</v>
      </c>
      <c r="H37" s="54">
        <f t="shared" si="37"/>
        <v>0</v>
      </c>
      <c r="I37" s="79"/>
      <c r="J37" s="79"/>
      <c r="K37" s="79"/>
      <c r="L37" s="79"/>
      <c r="M37" s="79"/>
      <c r="N37" s="79"/>
      <c r="O37" s="79"/>
      <c r="P37" s="79"/>
      <c r="Q37" s="58">
        <f t="shared" si="3"/>
        <v>0</v>
      </c>
      <c r="R37" s="58">
        <f t="shared" si="4"/>
        <v>0</v>
      </c>
      <c r="S37" s="58">
        <f t="shared" si="5"/>
        <v>0</v>
      </c>
      <c r="T37" s="58">
        <f t="shared" si="6"/>
        <v>0</v>
      </c>
      <c r="U37" s="58">
        <f t="shared" si="7"/>
        <v>0</v>
      </c>
      <c r="V37" s="58">
        <f t="shared" si="8"/>
        <v>0</v>
      </c>
      <c r="W37" s="58">
        <f t="shared" si="9"/>
        <v>0</v>
      </c>
      <c r="X37" s="58">
        <f t="shared" si="10"/>
        <v>0</v>
      </c>
      <c r="Y37" s="61">
        <v>336</v>
      </c>
      <c r="Z37" s="62">
        <f>Y37/(Y37+AA37)</f>
        <v>0.61992619926199266</v>
      </c>
      <c r="AA37" s="54">
        <f>D37-Y37</f>
        <v>206</v>
      </c>
      <c r="AB37" s="62">
        <f>AA37/$AA$91</f>
        <v>0.15259259259259259</v>
      </c>
    </row>
    <row r="38" spans="1:28" s="59" customFormat="1" outlineLevel="1" x14ac:dyDescent="0.25">
      <c r="A38" s="56" t="s">
        <v>134</v>
      </c>
      <c r="B38" s="56" t="s">
        <v>205</v>
      </c>
      <c r="C38" s="57" t="s">
        <v>15</v>
      </c>
      <c r="D38" s="44">
        <f t="shared" si="24"/>
        <v>144</v>
      </c>
      <c r="E38" s="58">
        <v>48</v>
      </c>
      <c r="F38" s="44">
        <f t="shared" si="12"/>
        <v>96</v>
      </c>
      <c r="G38" s="58">
        <v>40</v>
      </c>
      <c r="H38" s="58"/>
      <c r="I38" s="80"/>
      <c r="J38" s="80"/>
      <c r="K38" s="80">
        <v>6</v>
      </c>
      <c r="L38" s="80"/>
      <c r="M38" s="80"/>
      <c r="N38" s="80"/>
      <c r="O38" s="80"/>
      <c r="P38" s="80"/>
      <c r="Q38" s="58">
        <f t="shared" si="3"/>
        <v>0</v>
      </c>
      <c r="R38" s="58">
        <f t="shared" si="4"/>
        <v>0</v>
      </c>
      <c r="S38" s="58">
        <f t="shared" si="5"/>
        <v>96</v>
      </c>
      <c r="T38" s="58">
        <f t="shared" si="6"/>
        <v>0</v>
      </c>
      <c r="U38" s="58">
        <f t="shared" si="7"/>
        <v>0</v>
      </c>
      <c r="V38" s="58">
        <f t="shared" si="8"/>
        <v>0</v>
      </c>
      <c r="W38" s="58">
        <f t="shared" si="9"/>
        <v>0</v>
      </c>
      <c r="X38" s="58">
        <f t="shared" si="10"/>
        <v>0</v>
      </c>
      <c r="Y38" s="44"/>
      <c r="Z38" s="44"/>
      <c r="AA38" s="44"/>
      <c r="AB38" s="44"/>
    </row>
    <row r="39" spans="1:28" s="59" customFormat="1" ht="31.5" outlineLevel="1" x14ac:dyDescent="0.25">
      <c r="A39" s="56" t="s">
        <v>135</v>
      </c>
      <c r="B39" s="56" t="s">
        <v>206</v>
      </c>
      <c r="C39" s="57" t="s">
        <v>122</v>
      </c>
      <c r="D39" s="44">
        <f t="shared" ref="D39:D40" si="38">E39+F39</f>
        <v>128</v>
      </c>
      <c r="E39" s="58">
        <v>40</v>
      </c>
      <c r="F39" s="44">
        <f t="shared" ref="F39:F40" si="39">SUM(Q39:X39)</f>
        <v>88</v>
      </c>
      <c r="G39" s="58">
        <v>18</v>
      </c>
      <c r="H39" s="58"/>
      <c r="I39" s="80"/>
      <c r="J39" s="80"/>
      <c r="K39" s="80"/>
      <c r="L39" s="80">
        <v>4</v>
      </c>
      <c r="M39" s="80"/>
      <c r="N39" s="80"/>
      <c r="O39" s="80"/>
      <c r="P39" s="80"/>
      <c r="Q39" s="58">
        <f t="shared" ref="Q39:Q40" si="40">IF(I39&lt;36,I39*Q$5,I39)</f>
        <v>0</v>
      </c>
      <c r="R39" s="58">
        <f t="shared" ref="R39:R40" si="41">IF(J39&lt;36,J39*R$5,J39)</f>
        <v>0</v>
      </c>
      <c r="S39" s="58">
        <f t="shared" ref="S39:S40" si="42">IF(K39&lt;36,K39*S$5,K39)</f>
        <v>0</v>
      </c>
      <c r="T39" s="58">
        <f t="shared" ref="T39:T40" si="43">IF(L39&lt;36,L39*T$5,L39)</f>
        <v>88</v>
      </c>
      <c r="U39" s="58">
        <f t="shared" ref="U39:U40" si="44">IF(M39&lt;36,M39*U$5,M39)</f>
        <v>0</v>
      </c>
      <c r="V39" s="58">
        <f t="shared" ref="V39:V40" si="45">IF(N39&lt;36,N39*V$5,N39)</f>
        <v>0</v>
      </c>
      <c r="W39" s="58">
        <f t="shared" ref="W39:W40" si="46">IF(O39&lt;36,O39*W$5,O39)</f>
        <v>0</v>
      </c>
      <c r="X39" s="58">
        <f t="shared" ref="X39:X40" si="47">IF(P39&lt;36,P39*X$5,P39)</f>
        <v>0</v>
      </c>
      <c r="Y39" s="44"/>
      <c r="Z39" s="44"/>
      <c r="AA39" s="44"/>
      <c r="AB39" s="44"/>
    </row>
    <row r="40" spans="1:28" s="59" customFormat="1" outlineLevel="1" x14ac:dyDescent="0.25">
      <c r="A40" s="56" t="s">
        <v>203</v>
      </c>
      <c r="B40" s="56" t="s">
        <v>108</v>
      </c>
      <c r="C40" s="57" t="s">
        <v>225</v>
      </c>
      <c r="D40" s="44">
        <f t="shared" si="38"/>
        <v>270</v>
      </c>
      <c r="E40" s="58">
        <v>86</v>
      </c>
      <c r="F40" s="44">
        <f t="shared" si="39"/>
        <v>184</v>
      </c>
      <c r="G40" s="58">
        <v>90</v>
      </c>
      <c r="H40" s="58"/>
      <c r="I40" s="80"/>
      <c r="J40" s="80"/>
      <c r="K40" s="80">
        <v>6</v>
      </c>
      <c r="L40" s="80">
        <v>4</v>
      </c>
      <c r="M40" s="80"/>
      <c r="N40" s="80"/>
      <c r="O40" s="80"/>
      <c r="P40" s="80"/>
      <c r="Q40" s="58">
        <f t="shared" si="40"/>
        <v>0</v>
      </c>
      <c r="R40" s="58">
        <f t="shared" si="41"/>
        <v>0</v>
      </c>
      <c r="S40" s="58">
        <f t="shared" si="42"/>
        <v>96</v>
      </c>
      <c r="T40" s="58">
        <f t="shared" si="43"/>
        <v>88</v>
      </c>
      <c r="U40" s="58">
        <f t="shared" si="44"/>
        <v>0</v>
      </c>
      <c r="V40" s="58">
        <f t="shared" si="45"/>
        <v>0</v>
      </c>
      <c r="W40" s="58">
        <f t="shared" si="46"/>
        <v>0</v>
      </c>
      <c r="X40" s="58">
        <f t="shared" si="47"/>
        <v>0</v>
      </c>
      <c r="Y40" s="44"/>
      <c r="Z40" s="44"/>
      <c r="AA40" s="44"/>
      <c r="AB40" s="44"/>
    </row>
    <row r="41" spans="1:28" s="55" customFormat="1" ht="31.5" x14ac:dyDescent="0.25">
      <c r="A41" s="63" t="s">
        <v>136</v>
      </c>
      <c r="B41" s="63" t="s">
        <v>137</v>
      </c>
      <c r="C41" s="95" t="s">
        <v>264</v>
      </c>
      <c r="D41" s="54">
        <f>D43+D57</f>
        <v>3076</v>
      </c>
      <c r="E41" s="54">
        <f>E43+E57</f>
        <v>976</v>
      </c>
      <c r="F41" s="54">
        <f>F43+F57</f>
        <v>2100</v>
      </c>
      <c r="G41" s="54">
        <f>G43+G57</f>
        <v>938</v>
      </c>
      <c r="H41" s="54">
        <f>H43+H57</f>
        <v>50</v>
      </c>
      <c r="I41" s="79"/>
      <c r="J41" s="79"/>
      <c r="K41" s="79"/>
      <c r="L41" s="79"/>
      <c r="M41" s="79"/>
      <c r="N41" s="79"/>
      <c r="O41" s="79"/>
      <c r="P41" s="79"/>
      <c r="Q41" s="58">
        <f t="shared" si="3"/>
        <v>0</v>
      </c>
      <c r="R41" s="58">
        <f t="shared" si="4"/>
        <v>0</v>
      </c>
      <c r="S41" s="58">
        <f t="shared" si="5"/>
        <v>0</v>
      </c>
      <c r="T41" s="58">
        <f t="shared" si="6"/>
        <v>0</v>
      </c>
      <c r="U41" s="58">
        <f t="shared" si="7"/>
        <v>0</v>
      </c>
      <c r="V41" s="58">
        <f t="shared" si="8"/>
        <v>0</v>
      </c>
      <c r="W41" s="58">
        <f t="shared" si="9"/>
        <v>0</v>
      </c>
      <c r="X41" s="58">
        <f t="shared" si="10"/>
        <v>0</v>
      </c>
      <c r="Y41" s="42">
        <f>Y43+Y57</f>
        <v>2202</v>
      </c>
      <c r="Z41" s="62">
        <f>Y41/(Y41+AA41)</f>
        <v>0.71586475942782835</v>
      </c>
      <c r="AA41" s="42">
        <f>AA43+AA57</f>
        <v>874</v>
      </c>
      <c r="AB41" s="62">
        <f>AA41/$AA$91</f>
        <v>0.64740740740740743</v>
      </c>
    </row>
    <row r="42" spans="1:28" s="59" customFormat="1" x14ac:dyDescent="0.25">
      <c r="A42" s="65"/>
      <c r="B42" s="65"/>
      <c r="C42" s="66"/>
      <c r="D42" s="54">
        <f>D43+D58</f>
        <v>3976</v>
      </c>
      <c r="E42" s="54"/>
      <c r="F42" s="54">
        <f>F43+F58</f>
        <v>3000</v>
      </c>
      <c r="G42" s="54"/>
      <c r="H42" s="54"/>
      <c r="I42" s="79"/>
      <c r="J42" s="79"/>
      <c r="K42" s="79"/>
      <c r="L42" s="79"/>
      <c r="M42" s="79"/>
      <c r="N42" s="79"/>
      <c r="O42" s="79"/>
      <c r="P42" s="79"/>
      <c r="Q42" s="58">
        <f t="shared" si="3"/>
        <v>0</v>
      </c>
      <c r="R42" s="58">
        <f t="shared" si="4"/>
        <v>0</v>
      </c>
      <c r="S42" s="58">
        <f t="shared" si="5"/>
        <v>0</v>
      </c>
      <c r="T42" s="58">
        <f t="shared" si="6"/>
        <v>0</v>
      </c>
      <c r="U42" s="58">
        <f t="shared" si="7"/>
        <v>0</v>
      </c>
      <c r="V42" s="58">
        <f t="shared" si="8"/>
        <v>0</v>
      </c>
      <c r="W42" s="58">
        <f t="shared" si="9"/>
        <v>0</v>
      </c>
      <c r="X42" s="58">
        <f t="shared" si="10"/>
        <v>0</v>
      </c>
      <c r="Y42" s="44"/>
      <c r="Z42" s="44"/>
      <c r="AA42" s="44"/>
      <c r="AB42" s="44"/>
    </row>
    <row r="43" spans="1:28" s="55" customFormat="1" ht="31.5" x14ac:dyDescent="0.25">
      <c r="A43" s="52" t="s">
        <v>138</v>
      </c>
      <c r="B43" s="52" t="s">
        <v>139</v>
      </c>
      <c r="C43" s="53" t="s">
        <v>263</v>
      </c>
      <c r="D43" s="54">
        <f>SUM(D44:D56)</f>
        <v>1640</v>
      </c>
      <c r="E43" s="54">
        <f>SUM(E44:E56)</f>
        <v>512</v>
      </c>
      <c r="F43" s="54">
        <f>SUM(F44:F56)</f>
        <v>1128</v>
      </c>
      <c r="G43" s="54">
        <f>SUM(G44:G56)</f>
        <v>458</v>
      </c>
      <c r="H43" s="54">
        <f>SUM(H44:H56)</f>
        <v>20</v>
      </c>
      <c r="I43" s="79"/>
      <c r="J43" s="79"/>
      <c r="K43" s="79"/>
      <c r="L43" s="79"/>
      <c r="M43" s="79"/>
      <c r="N43" s="79"/>
      <c r="O43" s="79"/>
      <c r="P43" s="79"/>
      <c r="Q43" s="58">
        <f t="shared" si="3"/>
        <v>0</v>
      </c>
      <c r="R43" s="58">
        <f t="shared" si="4"/>
        <v>0</v>
      </c>
      <c r="S43" s="58">
        <f t="shared" si="5"/>
        <v>0</v>
      </c>
      <c r="T43" s="58">
        <f t="shared" si="6"/>
        <v>0</v>
      </c>
      <c r="U43" s="58">
        <f t="shared" si="7"/>
        <v>0</v>
      </c>
      <c r="V43" s="58">
        <f t="shared" si="8"/>
        <v>0</v>
      </c>
      <c r="W43" s="58">
        <f t="shared" si="9"/>
        <v>0</v>
      </c>
      <c r="X43" s="58">
        <f t="shared" si="10"/>
        <v>0</v>
      </c>
      <c r="Y43" s="61">
        <v>768</v>
      </c>
      <c r="Z43" s="62">
        <f>Y43/(Y43+AA43)</f>
        <v>0.4682926829268293</v>
      </c>
      <c r="AA43" s="54">
        <f>D43-Y43</f>
        <v>872</v>
      </c>
      <c r="AB43" s="62">
        <f>AA43/$AA$91</f>
        <v>0.6459259259259259</v>
      </c>
    </row>
    <row r="44" spans="1:28" s="59" customFormat="1" outlineLevel="1" x14ac:dyDescent="0.25">
      <c r="A44" s="56" t="s">
        <v>140</v>
      </c>
      <c r="B44" s="56" t="s">
        <v>141</v>
      </c>
      <c r="C44" s="57" t="s">
        <v>122</v>
      </c>
      <c r="D44" s="44">
        <f t="shared" ref="D44:D56" si="48">E44+F44</f>
        <v>132</v>
      </c>
      <c r="E44" s="58">
        <v>44</v>
      </c>
      <c r="F44" s="44">
        <f t="shared" ref="F44:F56" si="49">SUM(Q44:X44)</f>
        <v>88</v>
      </c>
      <c r="G44" s="58">
        <v>60</v>
      </c>
      <c r="H44" s="58"/>
      <c r="I44" s="80"/>
      <c r="J44" s="80"/>
      <c r="K44" s="80"/>
      <c r="L44" s="80">
        <v>4</v>
      </c>
      <c r="M44" s="80"/>
      <c r="N44" s="80"/>
      <c r="O44" s="80"/>
      <c r="P44" s="80"/>
      <c r="Q44" s="58">
        <f t="shared" si="3"/>
        <v>0</v>
      </c>
      <c r="R44" s="58">
        <f t="shared" si="4"/>
        <v>0</v>
      </c>
      <c r="S44" s="58">
        <f t="shared" si="5"/>
        <v>0</v>
      </c>
      <c r="T44" s="58">
        <f t="shared" si="6"/>
        <v>88</v>
      </c>
      <c r="U44" s="58">
        <f t="shared" si="7"/>
        <v>0</v>
      </c>
      <c r="V44" s="58">
        <f t="shared" si="8"/>
        <v>0</v>
      </c>
      <c r="W44" s="58">
        <f t="shared" si="9"/>
        <v>0</v>
      </c>
      <c r="X44" s="58">
        <f t="shared" si="10"/>
        <v>0</v>
      </c>
      <c r="Y44" s="44"/>
      <c r="Z44" s="44"/>
      <c r="AA44" s="44"/>
      <c r="AB44" s="44"/>
    </row>
    <row r="45" spans="1:28" s="59" customFormat="1" outlineLevel="1" x14ac:dyDescent="0.25">
      <c r="A45" s="56" t="s">
        <v>142</v>
      </c>
      <c r="B45" s="56" t="s">
        <v>226</v>
      </c>
      <c r="C45" s="57" t="s">
        <v>122</v>
      </c>
      <c r="D45" s="44">
        <f t="shared" si="48"/>
        <v>132</v>
      </c>
      <c r="E45" s="58">
        <v>44</v>
      </c>
      <c r="F45" s="44">
        <f t="shared" si="49"/>
        <v>88</v>
      </c>
      <c r="G45" s="58">
        <v>40</v>
      </c>
      <c r="H45" s="58"/>
      <c r="I45" s="80"/>
      <c r="J45" s="80"/>
      <c r="K45" s="80"/>
      <c r="L45" s="80">
        <v>4</v>
      </c>
      <c r="M45" s="80"/>
      <c r="N45" s="80"/>
      <c r="O45" s="80"/>
      <c r="P45" s="80"/>
      <c r="Q45" s="58">
        <f t="shared" si="3"/>
        <v>0</v>
      </c>
      <c r="R45" s="58">
        <f t="shared" si="4"/>
        <v>0</v>
      </c>
      <c r="S45" s="58">
        <f t="shared" si="5"/>
        <v>0</v>
      </c>
      <c r="T45" s="58">
        <f t="shared" si="6"/>
        <v>88</v>
      </c>
      <c r="U45" s="58">
        <f t="shared" si="7"/>
        <v>0</v>
      </c>
      <c r="V45" s="58">
        <f t="shared" si="8"/>
        <v>0</v>
      </c>
      <c r="W45" s="58">
        <f t="shared" si="9"/>
        <v>0</v>
      </c>
      <c r="X45" s="58">
        <f t="shared" si="10"/>
        <v>0</v>
      </c>
      <c r="Y45" s="44"/>
      <c r="Z45" s="44"/>
      <c r="AA45" s="44"/>
      <c r="AB45" s="44"/>
    </row>
    <row r="46" spans="1:28" s="59" customFormat="1" ht="31.5" outlineLevel="1" x14ac:dyDescent="0.25">
      <c r="A46" s="56" t="s">
        <v>143</v>
      </c>
      <c r="B46" s="56" t="s">
        <v>227</v>
      </c>
      <c r="C46" s="57" t="s">
        <v>122</v>
      </c>
      <c r="D46" s="44">
        <f t="shared" si="48"/>
        <v>132</v>
      </c>
      <c r="E46" s="58">
        <v>44</v>
      </c>
      <c r="F46" s="44">
        <f t="shared" si="49"/>
        <v>88</v>
      </c>
      <c r="G46" s="58">
        <v>40</v>
      </c>
      <c r="H46" s="58"/>
      <c r="I46" s="80"/>
      <c r="J46" s="80"/>
      <c r="K46" s="80"/>
      <c r="L46" s="80">
        <v>4</v>
      </c>
      <c r="M46" s="80"/>
      <c r="N46" s="80"/>
      <c r="O46" s="80"/>
      <c r="P46" s="80"/>
      <c r="Q46" s="58">
        <f t="shared" si="3"/>
        <v>0</v>
      </c>
      <c r="R46" s="58">
        <f t="shared" si="4"/>
        <v>0</v>
      </c>
      <c r="S46" s="58">
        <f t="shared" si="5"/>
        <v>0</v>
      </c>
      <c r="T46" s="58">
        <f t="shared" si="6"/>
        <v>88</v>
      </c>
      <c r="U46" s="58">
        <f t="shared" si="7"/>
        <v>0</v>
      </c>
      <c r="V46" s="58">
        <f t="shared" si="8"/>
        <v>0</v>
      </c>
      <c r="W46" s="58">
        <f t="shared" si="9"/>
        <v>0</v>
      </c>
      <c r="X46" s="58">
        <f t="shared" si="10"/>
        <v>0</v>
      </c>
      <c r="Y46" s="44"/>
      <c r="Z46" s="44"/>
      <c r="AA46" s="44"/>
      <c r="AB46" s="44"/>
    </row>
    <row r="47" spans="1:28" s="59" customFormat="1" ht="31.5" outlineLevel="1" x14ac:dyDescent="0.25">
      <c r="A47" s="56" t="s">
        <v>144</v>
      </c>
      <c r="B47" s="56" t="s">
        <v>228</v>
      </c>
      <c r="C47" s="57" t="s">
        <v>15</v>
      </c>
      <c r="D47" s="44">
        <f t="shared" si="48"/>
        <v>132</v>
      </c>
      <c r="E47" s="58">
        <v>44</v>
      </c>
      <c r="F47" s="44">
        <f t="shared" si="49"/>
        <v>88</v>
      </c>
      <c r="G47" s="58">
        <v>36</v>
      </c>
      <c r="H47" s="58"/>
      <c r="I47" s="80"/>
      <c r="J47" s="80"/>
      <c r="K47" s="80"/>
      <c r="L47" s="80">
        <v>4</v>
      </c>
      <c r="M47" s="80"/>
      <c r="N47" s="80"/>
      <c r="O47" s="80"/>
      <c r="P47" s="80"/>
      <c r="Q47" s="58">
        <f t="shared" si="3"/>
        <v>0</v>
      </c>
      <c r="R47" s="58">
        <f t="shared" si="4"/>
        <v>0</v>
      </c>
      <c r="S47" s="58">
        <f t="shared" si="5"/>
        <v>0</v>
      </c>
      <c r="T47" s="58">
        <f t="shared" si="6"/>
        <v>88</v>
      </c>
      <c r="U47" s="58">
        <f t="shared" si="7"/>
        <v>0</v>
      </c>
      <c r="V47" s="58">
        <f t="shared" si="8"/>
        <v>0</v>
      </c>
      <c r="W47" s="58">
        <f t="shared" si="9"/>
        <v>0</v>
      </c>
      <c r="X47" s="58">
        <f t="shared" si="10"/>
        <v>0</v>
      </c>
      <c r="Y47" s="44"/>
      <c r="Z47" s="44"/>
      <c r="AA47" s="44"/>
      <c r="AB47" s="44"/>
    </row>
    <row r="48" spans="1:28" s="59" customFormat="1" ht="31.5" outlineLevel="1" x14ac:dyDescent="0.25">
      <c r="A48" s="56" t="s">
        <v>145</v>
      </c>
      <c r="B48" s="56" t="s">
        <v>208</v>
      </c>
      <c r="C48" s="57" t="s">
        <v>15</v>
      </c>
      <c r="D48" s="44">
        <f t="shared" si="48"/>
        <v>130</v>
      </c>
      <c r="E48" s="58">
        <v>40</v>
      </c>
      <c r="F48" s="44">
        <f t="shared" si="49"/>
        <v>90</v>
      </c>
      <c r="G48" s="58">
        <v>40</v>
      </c>
      <c r="H48" s="58"/>
      <c r="I48" s="80"/>
      <c r="J48" s="80"/>
      <c r="K48" s="80"/>
      <c r="L48" s="80"/>
      <c r="M48" s="80">
        <v>6</v>
      </c>
      <c r="N48" s="80"/>
      <c r="O48" s="80"/>
      <c r="P48" s="80"/>
      <c r="Q48" s="58">
        <f t="shared" si="3"/>
        <v>0</v>
      </c>
      <c r="R48" s="58">
        <f t="shared" si="4"/>
        <v>0</v>
      </c>
      <c r="S48" s="58">
        <f t="shared" si="5"/>
        <v>0</v>
      </c>
      <c r="T48" s="58">
        <f t="shared" si="6"/>
        <v>0</v>
      </c>
      <c r="U48" s="58">
        <f t="shared" si="7"/>
        <v>90</v>
      </c>
      <c r="V48" s="58">
        <f t="shared" si="8"/>
        <v>0</v>
      </c>
      <c r="W48" s="58">
        <f t="shared" si="9"/>
        <v>0</v>
      </c>
      <c r="X48" s="58">
        <f t="shared" si="10"/>
        <v>0</v>
      </c>
      <c r="Y48" s="44"/>
      <c r="Z48" s="44"/>
      <c r="AA48" s="44"/>
      <c r="AB48" s="44"/>
    </row>
    <row r="49" spans="1:28" s="59" customFormat="1" ht="31.5" outlineLevel="1" x14ac:dyDescent="0.25">
      <c r="A49" s="56" t="s">
        <v>146</v>
      </c>
      <c r="B49" s="56" t="s">
        <v>229</v>
      </c>
      <c r="C49" s="57" t="s">
        <v>93</v>
      </c>
      <c r="D49" s="44">
        <f t="shared" si="48"/>
        <v>196</v>
      </c>
      <c r="E49" s="58">
        <v>60</v>
      </c>
      <c r="F49" s="44">
        <f t="shared" si="49"/>
        <v>136</v>
      </c>
      <c r="G49" s="58">
        <v>60</v>
      </c>
      <c r="H49" s="58"/>
      <c r="I49" s="80"/>
      <c r="J49" s="80"/>
      <c r="K49" s="80"/>
      <c r="L49" s="80"/>
      <c r="M49" s="80">
        <v>4</v>
      </c>
      <c r="N49" s="80">
        <v>4</v>
      </c>
      <c r="O49" s="80"/>
      <c r="P49" s="80"/>
      <c r="Q49" s="58">
        <f t="shared" si="3"/>
        <v>0</v>
      </c>
      <c r="R49" s="58">
        <f t="shared" si="4"/>
        <v>0</v>
      </c>
      <c r="S49" s="58">
        <f t="shared" si="5"/>
        <v>0</v>
      </c>
      <c r="T49" s="58">
        <f t="shared" si="6"/>
        <v>0</v>
      </c>
      <c r="U49" s="58">
        <f t="shared" si="7"/>
        <v>60</v>
      </c>
      <c r="V49" s="58">
        <f t="shared" si="8"/>
        <v>76</v>
      </c>
      <c r="W49" s="58">
        <f t="shared" si="9"/>
        <v>0</v>
      </c>
      <c r="X49" s="58">
        <f t="shared" si="10"/>
        <v>0</v>
      </c>
      <c r="Y49" s="44"/>
      <c r="Z49" s="44"/>
      <c r="AA49" s="44"/>
      <c r="AB49" s="44"/>
    </row>
    <row r="50" spans="1:28" s="59" customFormat="1" outlineLevel="1" x14ac:dyDescent="0.25">
      <c r="A50" s="56" t="s">
        <v>147</v>
      </c>
      <c r="B50" s="56" t="s">
        <v>230</v>
      </c>
      <c r="C50" s="57" t="s">
        <v>122</v>
      </c>
      <c r="D50" s="44">
        <f t="shared" si="48"/>
        <v>110</v>
      </c>
      <c r="E50" s="58">
        <v>34</v>
      </c>
      <c r="F50" s="44">
        <f t="shared" si="49"/>
        <v>76</v>
      </c>
      <c r="G50" s="58">
        <v>30</v>
      </c>
      <c r="H50" s="58"/>
      <c r="I50" s="80"/>
      <c r="J50" s="80"/>
      <c r="K50" s="80"/>
      <c r="L50" s="80"/>
      <c r="M50" s="80"/>
      <c r="N50" s="80">
        <v>4</v>
      </c>
      <c r="O50" s="80"/>
      <c r="P50" s="80"/>
      <c r="Q50" s="58">
        <f t="shared" si="3"/>
        <v>0</v>
      </c>
      <c r="R50" s="58">
        <f t="shared" si="4"/>
        <v>0</v>
      </c>
      <c r="S50" s="58">
        <f t="shared" si="5"/>
        <v>0</v>
      </c>
      <c r="T50" s="58">
        <f t="shared" si="6"/>
        <v>0</v>
      </c>
      <c r="U50" s="58">
        <f t="shared" si="7"/>
        <v>0</v>
      </c>
      <c r="V50" s="58">
        <f t="shared" si="8"/>
        <v>76</v>
      </c>
      <c r="W50" s="58">
        <f t="shared" si="9"/>
        <v>0</v>
      </c>
      <c r="X50" s="58">
        <f t="shared" si="10"/>
        <v>0</v>
      </c>
      <c r="Y50" s="44"/>
      <c r="Z50" s="44"/>
      <c r="AA50" s="44"/>
      <c r="AB50" s="44"/>
    </row>
    <row r="51" spans="1:28" s="59" customFormat="1" ht="31.5" outlineLevel="1" x14ac:dyDescent="0.25">
      <c r="A51" s="56" t="s">
        <v>148</v>
      </c>
      <c r="B51" s="56" t="s">
        <v>231</v>
      </c>
      <c r="C51" s="57" t="s">
        <v>122</v>
      </c>
      <c r="D51" s="44">
        <f t="shared" si="48"/>
        <v>110</v>
      </c>
      <c r="E51" s="58">
        <v>34</v>
      </c>
      <c r="F51" s="44">
        <f t="shared" si="49"/>
        <v>76</v>
      </c>
      <c r="G51" s="58">
        <v>20</v>
      </c>
      <c r="H51" s="58"/>
      <c r="I51" s="80"/>
      <c r="J51" s="80"/>
      <c r="K51" s="80"/>
      <c r="L51" s="80"/>
      <c r="M51" s="80"/>
      <c r="N51" s="80">
        <v>4</v>
      </c>
      <c r="O51" s="80"/>
      <c r="P51" s="80"/>
      <c r="Q51" s="58">
        <f t="shared" si="3"/>
        <v>0</v>
      </c>
      <c r="R51" s="58">
        <f t="shared" si="4"/>
        <v>0</v>
      </c>
      <c r="S51" s="58">
        <f t="shared" si="5"/>
        <v>0</v>
      </c>
      <c r="T51" s="58">
        <f t="shared" si="6"/>
        <v>0</v>
      </c>
      <c r="U51" s="58">
        <f t="shared" si="7"/>
        <v>0</v>
      </c>
      <c r="V51" s="58">
        <f t="shared" si="8"/>
        <v>76</v>
      </c>
      <c r="W51" s="58">
        <f t="shared" si="9"/>
        <v>0</v>
      </c>
      <c r="X51" s="58">
        <f t="shared" si="10"/>
        <v>0</v>
      </c>
      <c r="Y51" s="44"/>
      <c r="Z51" s="44"/>
      <c r="AA51" s="44"/>
      <c r="AB51" s="44"/>
    </row>
    <row r="52" spans="1:28" s="59" customFormat="1" ht="31.5" outlineLevel="1" x14ac:dyDescent="0.25">
      <c r="A52" s="56" t="s">
        <v>149</v>
      </c>
      <c r="B52" s="56" t="s">
        <v>232</v>
      </c>
      <c r="C52" s="57" t="s">
        <v>122</v>
      </c>
      <c r="D52" s="44">
        <f t="shared" si="48"/>
        <v>136</v>
      </c>
      <c r="E52" s="58">
        <v>40</v>
      </c>
      <c r="F52" s="44">
        <f t="shared" si="49"/>
        <v>96</v>
      </c>
      <c r="G52" s="58">
        <v>30</v>
      </c>
      <c r="H52" s="58"/>
      <c r="I52" s="80"/>
      <c r="J52" s="80"/>
      <c r="K52" s="80">
        <v>6</v>
      </c>
      <c r="L52" s="80"/>
      <c r="M52" s="80"/>
      <c r="N52" s="80"/>
      <c r="O52" s="80"/>
      <c r="P52" s="80"/>
      <c r="Q52" s="58">
        <f t="shared" si="3"/>
        <v>0</v>
      </c>
      <c r="R52" s="58">
        <f t="shared" si="4"/>
        <v>0</v>
      </c>
      <c r="S52" s="58">
        <f t="shared" si="5"/>
        <v>96</v>
      </c>
      <c r="T52" s="58">
        <f t="shared" si="6"/>
        <v>0</v>
      </c>
      <c r="U52" s="58">
        <f t="shared" si="7"/>
        <v>0</v>
      </c>
      <c r="V52" s="58">
        <f t="shared" si="8"/>
        <v>0</v>
      </c>
      <c r="W52" s="58">
        <f t="shared" si="9"/>
        <v>0</v>
      </c>
      <c r="X52" s="58">
        <f t="shared" si="10"/>
        <v>0</v>
      </c>
      <c r="Y52" s="44"/>
      <c r="Z52" s="44"/>
      <c r="AA52" s="44"/>
      <c r="AB52" s="44"/>
    </row>
    <row r="53" spans="1:28" s="59" customFormat="1" outlineLevel="1" x14ac:dyDescent="0.25">
      <c r="A53" s="56" t="s">
        <v>150</v>
      </c>
      <c r="B53" s="56" t="s">
        <v>233</v>
      </c>
      <c r="C53" s="57" t="s">
        <v>122</v>
      </c>
      <c r="D53" s="44">
        <f t="shared" si="48"/>
        <v>84</v>
      </c>
      <c r="E53" s="58">
        <v>20</v>
      </c>
      <c r="F53" s="44">
        <f t="shared" si="49"/>
        <v>64</v>
      </c>
      <c r="G53" s="58">
        <v>8</v>
      </c>
      <c r="H53" s="58"/>
      <c r="I53" s="80"/>
      <c r="J53" s="80"/>
      <c r="K53" s="80">
        <v>4</v>
      </c>
      <c r="L53" s="80"/>
      <c r="M53" s="80"/>
      <c r="N53" s="80"/>
      <c r="O53" s="80"/>
      <c r="P53" s="80"/>
      <c r="Q53" s="58">
        <f t="shared" si="3"/>
        <v>0</v>
      </c>
      <c r="R53" s="58">
        <f t="shared" si="4"/>
        <v>0</v>
      </c>
      <c r="S53" s="58">
        <f t="shared" si="5"/>
        <v>64</v>
      </c>
      <c r="T53" s="58">
        <f t="shared" si="6"/>
        <v>0</v>
      </c>
      <c r="U53" s="58">
        <f t="shared" si="7"/>
        <v>0</v>
      </c>
      <c r="V53" s="58">
        <f t="shared" si="8"/>
        <v>0</v>
      </c>
      <c r="W53" s="58">
        <f t="shared" si="9"/>
        <v>0</v>
      </c>
      <c r="X53" s="58">
        <f t="shared" si="10"/>
        <v>0</v>
      </c>
      <c r="Y53" s="44"/>
      <c r="Z53" s="44"/>
      <c r="AA53" s="44"/>
      <c r="AB53" s="44"/>
    </row>
    <row r="54" spans="1:28" s="59" customFormat="1" outlineLevel="1" x14ac:dyDescent="0.25">
      <c r="A54" s="56" t="s">
        <v>152</v>
      </c>
      <c r="B54" s="56" t="s">
        <v>151</v>
      </c>
      <c r="C54" s="57" t="s">
        <v>122</v>
      </c>
      <c r="D54" s="44">
        <f t="shared" si="48"/>
        <v>104</v>
      </c>
      <c r="E54" s="58">
        <v>32</v>
      </c>
      <c r="F54" s="44">
        <f t="shared" si="49"/>
        <v>72</v>
      </c>
      <c r="G54" s="58">
        <v>30</v>
      </c>
      <c r="H54" s="58"/>
      <c r="I54" s="80"/>
      <c r="J54" s="80"/>
      <c r="K54" s="80"/>
      <c r="L54" s="80"/>
      <c r="M54" s="80"/>
      <c r="N54" s="80"/>
      <c r="O54" s="80">
        <v>6</v>
      </c>
      <c r="P54" s="80"/>
      <c r="Q54" s="58">
        <f t="shared" si="3"/>
        <v>0</v>
      </c>
      <c r="R54" s="58">
        <f t="shared" si="4"/>
        <v>0</v>
      </c>
      <c r="S54" s="58">
        <f t="shared" si="5"/>
        <v>0</v>
      </c>
      <c r="T54" s="58">
        <f t="shared" si="6"/>
        <v>0</v>
      </c>
      <c r="U54" s="58">
        <f t="shared" si="7"/>
        <v>0</v>
      </c>
      <c r="V54" s="58">
        <f t="shared" si="8"/>
        <v>0</v>
      </c>
      <c r="W54" s="58">
        <f t="shared" si="9"/>
        <v>72</v>
      </c>
      <c r="X54" s="58">
        <f t="shared" si="10"/>
        <v>0</v>
      </c>
      <c r="Y54" s="44"/>
      <c r="Z54" s="44"/>
      <c r="AA54" s="44"/>
      <c r="AB54" s="44"/>
    </row>
    <row r="55" spans="1:28" s="59" customFormat="1" outlineLevel="1" x14ac:dyDescent="0.25">
      <c r="A55" s="56" t="s">
        <v>153</v>
      </c>
      <c r="B55" s="56" t="s">
        <v>207</v>
      </c>
      <c r="C55" s="57" t="s">
        <v>15</v>
      </c>
      <c r="D55" s="44">
        <f t="shared" si="48"/>
        <v>88</v>
      </c>
      <c r="E55" s="58">
        <v>28</v>
      </c>
      <c r="F55" s="44">
        <f t="shared" si="49"/>
        <v>60</v>
      </c>
      <c r="G55" s="58">
        <v>24</v>
      </c>
      <c r="H55" s="58"/>
      <c r="I55" s="80"/>
      <c r="J55" s="80"/>
      <c r="K55" s="80"/>
      <c r="L55" s="80"/>
      <c r="M55" s="80">
        <v>4</v>
      </c>
      <c r="N55" s="80"/>
      <c r="O55" s="80"/>
      <c r="P55" s="80"/>
      <c r="Q55" s="58">
        <f t="shared" si="3"/>
        <v>0</v>
      </c>
      <c r="R55" s="58">
        <f t="shared" si="4"/>
        <v>0</v>
      </c>
      <c r="S55" s="58">
        <f t="shared" si="5"/>
        <v>0</v>
      </c>
      <c r="T55" s="58">
        <f t="shared" si="6"/>
        <v>0</v>
      </c>
      <c r="U55" s="58">
        <f t="shared" si="7"/>
        <v>60</v>
      </c>
      <c r="V55" s="58">
        <f t="shared" si="8"/>
        <v>0</v>
      </c>
      <c r="W55" s="58">
        <f t="shared" si="9"/>
        <v>0</v>
      </c>
      <c r="X55" s="58">
        <f t="shared" si="10"/>
        <v>0</v>
      </c>
      <c r="Y55" s="44"/>
      <c r="Z55" s="44"/>
      <c r="AA55" s="44"/>
      <c r="AB55" s="44"/>
    </row>
    <row r="56" spans="1:28" s="59" customFormat="1" outlineLevel="1" x14ac:dyDescent="0.25">
      <c r="A56" s="56" t="s">
        <v>154</v>
      </c>
      <c r="B56" s="56" t="s">
        <v>155</v>
      </c>
      <c r="C56" s="57" t="s">
        <v>90</v>
      </c>
      <c r="D56" s="44">
        <f t="shared" si="48"/>
        <v>154</v>
      </c>
      <c r="E56" s="58">
        <v>48</v>
      </c>
      <c r="F56" s="44">
        <f t="shared" si="49"/>
        <v>106</v>
      </c>
      <c r="G56" s="58">
        <v>40</v>
      </c>
      <c r="H56" s="58">
        <v>20</v>
      </c>
      <c r="I56" s="80"/>
      <c r="J56" s="80"/>
      <c r="K56" s="80"/>
      <c r="L56" s="80"/>
      <c r="M56" s="80">
        <v>2</v>
      </c>
      <c r="N56" s="80">
        <v>4</v>
      </c>
      <c r="O56" s="80"/>
      <c r="P56" s="80"/>
      <c r="Q56" s="58">
        <f t="shared" si="3"/>
        <v>0</v>
      </c>
      <c r="R56" s="58">
        <f t="shared" si="4"/>
        <v>0</v>
      </c>
      <c r="S56" s="58">
        <f t="shared" si="5"/>
        <v>0</v>
      </c>
      <c r="T56" s="58">
        <f t="shared" si="6"/>
        <v>0</v>
      </c>
      <c r="U56" s="58">
        <f t="shared" si="7"/>
        <v>30</v>
      </c>
      <c r="V56" s="58">
        <f t="shared" si="8"/>
        <v>76</v>
      </c>
      <c r="W56" s="58">
        <f t="shared" si="9"/>
        <v>0</v>
      </c>
      <c r="X56" s="58">
        <f t="shared" si="10"/>
        <v>0</v>
      </c>
      <c r="Y56" s="44"/>
      <c r="Z56" s="44"/>
      <c r="AA56" s="44"/>
      <c r="AB56" s="44"/>
    </row>
    <row r="57" spans="1:28" s="55" customFormat="1" x14ac:dyDescent="0.25">
      <c r="A57" s="63" t="s">
        <v>156</v>
      </c>
      <c r="B57" s="63" t="s">
        <v>157</v>
      </c>
      <c r="C57" s="95" t="s">
        <v>265</v>
      </c>
      <c r="D57" s="54">
        <f>D59+D64+D69+D75+D80+D85</f>
        <v>1436</v>
      </c>
      <c r="E57" s="54">
        <f t="shared" ref="E57:H57" si="50">E59+E64+E69+E75+E80+E85</f>
        <v>464</v>
      </c>
      <c r="F57" s="54">
        <f t="shared" si="50"/>
        <v>972</v>
      </c>
      <c r="G57" s="54">
        <f t="shared" si="50"/>
        <v>480</v>
      </c>
      <c r="H57" s="54">
        <f t="shared" si="50"/>
        <v>30</v>
      </c>
      <c r="I57" s="79"/>
      <c r="J57" s="79"/>
      <c r="K57" s="79"/>
      <c r="L57" s="79"/>
      <c r="M57" s="79"/>
      <c r="N57" s="79"/>
      <c r="O57" s="79"/>
      <c r="P57" s="79"/>
      <c r="Q57" s="58">
        <f t="shared" si="3"/>
        <v>0</v>
      </c>
      <c r="R57" s="58">
        <f t="shared" si="4"/>
        <v>0</v>
      </c>
      <c r="S57" s="58">
        <f t="shared" si="5"/>
        <v>0</v>
      </c>
      <c r="T57" s="58">
        <f t="shared" si="6"/>
        <v>0</v>
      </c>
      <c r="U57" s="58">
        <f t="shared" si="7"/>
        <v>0</v>
      </c>
      <c r="V57" s="58">
        <f t="shared" si="8"/>
        <v>0</v>
      </c>
      <c r="W57" s="58">
        <f t="shared" si="9"/>
        <v>0</v>
      </c>
      <c r="X57" s="58">
        <f t="shared" si="10"/>
        <v>0</v>
      </c>
      <c r="Y57" s="61">
        <v>1434</v>
      </c>
      <c r="Z57" s="62">
        <f>Y57/(Y57+AA57)</f>
        <v>0.99860724233983289</v>
      </c>
      <c r="AA57" s="54">
        <f>D57-Y57</f>
        <v>2</v>
      </c>
      <c r="AB57" s="62">
        <f>AA57/$AA$91</f>
        <v>1.4814814814814814E-3</v>
      </c>
    </row>
    <row r="58" spans="1:28" s="59" customFormat="1" x14ac:dyDescent="0.25">
      <c r="A58" s="65"/>
      <c r="B58" s="65"/>
      <c r="C58" s="66"/>
      <c r="D58" s="54">
        <f>D60+D65+D70+D76+D81+D86</f>
        <v>2336</v>
      </c>
      <c r="E58" s="54"/>
      <c r="F58" s="54">
        <f>F60+F65+F70+F76+F81+F86</f>
        <v>1872</v>
      </c>
      <c r="G58" s="54"/>
      <c r="H58" s="54"/>
      <c r="I58" s="79"/>
      <c r="J58" s="79"/>
      <c r="K58" s="79"/>
      <c r="L58" s="79"/>
      <c r="M58" s="79"/>
      <c r="N58" s="79"/>
      <c r="O58" s="79"/>
      <c r="P58" s="79"/>
      <c r="Q58" s="58">
        <f t="shared" si="3"/>
        <v>0</v>
      </c>
      <c r="R58" s="58">
        <f t="shared" si="4"/>
        <v>0</v>
      </c>
      <c r="S58" s="58">
        <f t="shared" si="5"/>
        <v>0</v>
      </c>
      <c r="T58" s="58">
        <f t="shared" si="6"/>
        <v>0</v>
      </c>
      <c r="U58" s="58">
        <f t="shared" si="7"/>
        <v>0</v>
      </c>
      <c r="V58" s="58">
        <f t="shared" si="8"/>
        <v>0</v>
      </c>
      <c r="W58" s="58">
        <f t="shared" si="9"/>
        <v>0</v>
      </c>
      <c r="X58" s="58">
        <f t="shared" si="10"/>
        <v>0</v>
      </c>
      <c r="Y58" s="44"/>
      <c r="Z58" s="44"/>
      <c r="AA58" s="44"/>
      <c r="AB58" s="44"/>
    </row>
    <row r="59" spans="1:28" s="59" customFormat="1" ht="47.25" outlineLevel="1" x14ac:dyDescent="0.25">
      <c r="A59" s="63" t="s">
        <v>158</v>
      </c>
      <c r="B59" s="63" t="s">
        <v>234</v>
      </c>
      <c r="C59" s="64" t="s">
        <v>159</v>
      </c>
      <c r="D59" s="54">
        <f>SUM(D61:D61)</f>
        <v>308</v>
      </c>
      <c r="E59" s="54">
        <f>SUM(E61:E61)</f>
        <v>100</v>
      </c>
      <c r="F59" s="54">
        <f>SUM(F61:F61)</f>
        <v>208</v>
      </c>
      <c r="G59" s="54">
        <f>SUM(G61:G61)</f>
        <v>104</v>
      </c>
      <c r="H59" s="54">
        <f>SUM(H61:H61)</f>
        <v>0</v>
      </c>
      <c r="I59" s="79"/>
      <c r="J59" s="79"/>
      <c r="K59" s="79"/>
      <c r="L59" s="79"/>
      <c r="M59" s="79"/>
      <c r="N59" s="79"/>
      <c r="O59" s="79"/>
      <c r="P59" s="79"/>
      <c r="Q59" s="58">
        <f t="shared" si="3"/>
        <v>0</v>
      </c>
      <c r="R59" s="58">
        <f t="shared" si="4"/>
        <v>0</v>
      </c>
      <c r="S59" s="58">
        <f t="shared" si="5"/>
        <v>0</v>
      </c>
      <c r="T59" s="58">
        <f t="shared" si="6"/>
        <v>0</v>
      </c>
      <c r="U59" s="58">
        <f t="shared" si="7"/>
        <v>0</v>
      </c>
      <c r="V59" s="58">
        <f t="shared" si="8"/>
        <v>0</v>
      </c>
      <c r="W59" s="58">
        <f t="shared" si="9"/>
        <v>0</v>
      </c>
      <c r="X59" s="58">
        <f t="shared" si="10"/>
        <v>0</v>
      </c>
      <c r="Y59" s="44"/>
      <c r="Z59" s="44"/>
      <c r="AA59" s="44"/>
      <c r="AB59" s="44"/>
    </row>
    <row r="60" spans="1:28" s="59" customFormat="1" outlineLevel="1" x14ac:dyDescent="0.25">
      <c r="A60" s="65"/>
      <c r="B60" s="65"/>
      <c r="C60" s="66"/>
      <c r="D60" s="54">
        <f>SUM(D61:D63)</f>
        <v>380</v>
      </c>
      <c r="E60" s="54"/>
      <c r="F60" s="54">
        <f t="shared" ref="F60" si="51">SUM(F61:F63)</f>
        <v>280</v>
      </c>
      <c r="G60" s="54"/>
      <c r="H60" s="54"/>
      <c r="I60" s="79"/>
      <c r="J60" s="79"/>
      <c r="K60" s="79"/>
      <c r="L60" s="79"/>
      <c r="M60" s="79"/>
      <c r="N60" s="79"/>
      <c r="O60" s="79"/>
      <c r="P60" s="79"/>
      <c r="Q60" s="58">
        <f t="shared" si="3"/>
        <v>0</v>
      </c>
      <c r="R60" s="58">
        <f t="shared" si="4"/>
        <v>0</v>
      </c>
      <c r="S60" s="58">
        <f t="shared" si="5"/>
        <v>0</v>
      </c>
      <c r="T60" s="58">
        <f t="shared" si="6"/>
        <v>0</v>
      </c>
      <c r="U60" s="58">
        <f t="shared" si="7"/>
        <v>0</v>
      </c>
      <c r="V60" s="58">
        <f t="shared" si="8"/>
        <v>0</v>
      </c>
      <c r="W60" s="58">
        <f t="shared" si="9"/>
        <v>0</v>
      </c>
      <c r="X60" s="58">
        <f t="shared" si="10"/>
        <v>0</v>
      </c>
      <c r="Y60" s="44"/>
      <c r="Z60" s="44"/>
      <c r="AA60" s="44"/>
      <c r="AB60" s="44"/>
    </row>
    <row r="61" spans="1:28" s="59" customFormat="1" ht="31.5" outlineLevel="1" x14ac:dyDescent="0.25">
      <c r="A61" s="56" t="s">
        <v>160</v>
      </c>
      <c r="B61" s="56" t="s">
        <v>235</v>
      </c>
      <c r="C61" s="87" t="s">
        <v>93</v>
      </c>
      <c r="D61" s="44">
        <f t="shared" ref="D61:D63" si="52">E61+F61</f>
        <v>308</v>
      </c>
      <c r="E61" s="58">
        <v>100</v>
      </c>
      <c r="F61" s="44">
        <f t="shared" ref="F61:F63" si="53">SUM(Q61:X61)</f>
        <v>208</v>
      </c>
      <c r="G61" s="58">
        <v>104</v>
      </c>
      <c r="H61" s="58"/>
      <c r="I61" s="80"/>
      <c r="J61" s="80"/>
      <c r="K61" s="80"/>
      <c r="L61" s="80">
        <v>4</v>
      </c>
      <c r="M61" s="80">
        <v>8</v>
      </c>
      <c r="N61" s="80"/>
      <c r="O61" s="80"/>
      <c r="P61" s="80"/>
      <c r="Q61" s="58">
        <f t="shared" si="3"/>
        <v>0</v>
      </c>
      <c r="R61" s="58">
        <f t="shared" si="4"/>
        <v>0</v>
      </c>
      <c r="S61" s="58">
        <f t="shared" si="5"/>
        <v>0</v>
      </c>
      <c r="T61" s="58">
        <f t="shared" si="6"/>
        <v>88</v>
      </c>
      <c r="U61" s="58">
        <f t="shared" si="7"/>
        <v>120</v>
      </c>
      <c r="V61" s="58">
        <f t="shared" si="8"/>
        <v>0</v>
      </c>
      <c r="W61" s="58">
        <f t="shared" si="9"/>
        <v>0</v>
      </c>
      <c r="X61" s="58">
        <f t="shared" si="10"/>
        <v>0</v>
      </c>
      <c r="Y61" s="44"/>
      <c r="Z61" s="44"/>
      <c r="AA61" s="44"/>
      <c r="AB61" s="44"/>
    </row>
    <row r="62" spans="1:28" s="59" customFormat="1" outlineLevel="1" x14ac:dyDescent="0.25">
      <c r="A62" s="56" t="s">
        <v>162</v>
      </c>
      <c r="B62" s="56" t="s">
        <v>27</v>
      </c>
      <c r="C62" s="57" t="s">
        <v>122</v>
      </c>
      <c r="D62" s="44">
        <f t="shared" si="52"/>
        <v>72</v>
      </c>
      <c r="E62" s="44"/>
      <c r="F62" s="44">
        <f t="shared" si="53"/>
        <v>72</v>
      </c>
      <c r="G62" s="44"/>
      <c r="H62" s="44"/>
      <c r="I62" s="82"/>
      <c r="J62" s="82"/>
      <c r="K62" s="82"/>
      <c r="L62" s="82"/>
      <c r="M62" s="82">
        <v>72</v>
      </c>
      <c r="N62" s="82"/>
      <c r="O62" s="82"/>
      <c r="P62" s="82"/>
      <c r="Q62" s="58">
        <f t="shared" si="3"/>
        <v>0</v>
      </c>
      <c r="R62" s="58">
        <f t="shared" si="4"/>
        <v>0</v>
      </c>
      <c r="S62" s="58">
        <f t="shared" si="5"/>
        <v>0</v>
      </c>
      <c r="T62" s="58">
        <f t="shared" si="6"/>
        <v>0</v>
      </c>
      <c r="U62" s="58">
        <f t="shared" si="7"/>
        <v>72</v>
      </c>
      <c r="V62" s="58">
        <f t="shared" si="8"/>
        <v>0</v>
      </c>
      <c r="W62" s="58">
        <f t="shared" si="9"/>
        <v>0</v>
      </c>
      <c r="X62" s="58">
        <f t="shared" si="10"/>
        <v>0</v>
      </c>
      <c r="Y62" s="44"/>
      <c r="Z62" s="44"/>
      <c r="AA62" s="44"/>
      <c r="AB62" s="44"/>
    </row>
    <row r="63" spans="1:28" s="59" customFormat="1" ht="31.5" outlineLevel="1" x14ac:dyDescent="0.25">
      <c r="A63" s="56" t="s">
        <v>163</v>
      </c>
      <c r="B63" s="56" t="s">
        <v>164</v>
      </c>
      <c r="C63" s="57"/>
      <c r="D63" s="44">
        <f t="shared" si="52"/>
        <v>0</v>
      </c>
      <c r="E63" s="44"/>
      <c r="F63" s="44">
        <f t="shared" si="53"/>
        <v>0</v>
      </c>
      <c r="G63" s="44"/>
      <c r="H63" s="44"/>
      <c r="I63" s="82"/>
      <c r="J63" s="82"/>
      <c r="K63" s="82"/>
      <c r="L63" s="82"/>
      <c r="M63" s="82"/>
      <c r="N63" s="82"/>
      <c r="O63" s="82"/>
      <c r="P63" s="82"/>
      <c r="Q63" s="58">
        <f t="shared" si="3"/>
        <v>0</v>
      </c>
      <c r="R63" s="58">
        <f t="shared" si="4"/>
        <v>0</v>
      </c>
      <c r="S63" s="58">
        <f t="shared" si="5"/>
        <v>0</v>
      </c>
      <c r="T63" s="58">
        <f t="shared" si="6"/>
        <v>0</v>
      </c>
      <c r="U63" s="58">
        <f t="shared" si="7"/>
        <v>0</v>
      </c>
      <c r="V63" s="58">
        <f t="shared" si="8"/>
        <v>0</v>
      </c>
      <c r="W63" s="58">
        <f t="shared" si="9"/>
        <v>0</v>
      </c>
      <c r="X63" s="58">
        <f t="shared" si="10"/>
        <v>0</v>
      </c>
      <c r="Y63" s="44"/>
      <c r="Z63" s="44"/>
      <c r="AA63" s="44"/>
      <c r="AB63" s="44"/>
    </row>
    <row r="64" spans="1:28" s="59" customFormat="1" ht="31.5" outlineLevel="1" x14ac:dyDescent="0.25">
      <c r="A64" s="63" t="s">
        <v>165</v>
      </c>
      <c r="B64" s="63" t="s">
        <v>236</v>
      </c>
      <c r="C64" s="132" t="s">
        <v>159</v>
      </c>
      <c r="D64" s="54">
        <f>SUM(D66:D66)</f>
        <v>218</v>
      </c>
      <c r="E64" s="54">
        <f>SUM(E66:E66)</f>
        <v>70</v>
      </c>
      <c r="F64" s="54">
        <f>SUM(F66:F66)</f>
        <v>148</v>
      </c>
      <c r="G64" s="54">
        <f>SUM(G66:G66)</f>
        <v>74</v>
      </c>
      <c r="H64" s="54">
        <f>SUM(H66:H66)</f>
        <v>30</v>
      </c>
      <c r="I64" s="79"/>
      <c r="J64" s="79"/>
      <c r="K64" s="79"/>
      <c r="L64" s="79"/>
      <c r="M64" s="79"/>
      <c r="N64" s="79"/>
      <c r="O64" s="79"/>
      <c r="P64" s="79"/>
      <c r="Q64" s="58">
        <f t="shared" si="3"/>
        <v>0</v>
      </c>
      <c r="R64" s="58">
        <f t="shared" si="4"/>
        <v>0</v>
      </c>
      <c r="S64" s="58">
        <f t="shared" si="5"/>
        <v>0</v>
      </c>
      <c r="T64" s="58">
        <f t="shared" si="6"/>
        <v>0</v>
      </c>
      <c r="U64" s="58">
        <f t="shared" si="7"/>
        <v>0</v>
      </c>
      <c r="V64" s="58">
        <f t="shared" si="8"/>
        <v>0</v>
      </c>
      <c r="W64" s="58">
        <f t="shared" si="9"/>
        <v>0</v>
      </c>
      <c r="X64" s="58">
        <f t="shared" si="10"/>
        <v>0</v>
      </c>
      <c r="Y64" s="44"/>
      <c r="Z64" s="44"/>
      <c r="AA64" s="44"/>
      <c r="AB64" s="44"/>
    </row>
    <row r="65" spans="1:28" s="59" customFormat="1" outlineLevel="1" x14ac:dyDescent="0.25">
      <c r="A65" s="65"/>
      <c r="B65" s="65"/>
      <c r="C65" s="133"/>
      <c r="D65" s="54">
        <f>SUM(D66:D68)</f>
        <v>398</v>
      </c>
      <c r="E65" s="54"/>
      <c r="F65" s="54">
        <f t="shared" ref="F65" si="54">SUM(F66:F68)</f>
        <v>328</v>
      </c>
      <c r="G65" s="54"/>
      <c r="H65" s="54"/>
      <c r="I65" s="79"/>
      <c r="J65" s="79"/>
      <c r="K65" s="79"/>
      <c r="L65" s="79"/>
      <c r="M65" s="79"/>
      <c r="N65" s="79"/>
      <c r="O65" s="79"/>
      <c r="P65" s="79"/>
      <c r="Q65" s="58">
        <f t="shared" si="3"/>
        <v>0</v>
      </c>
      <c r="R65" s="58">
        <f t="shared" si="4"/>
        <v>0</v>
      </c>
      <c r="S65" s="58">
        <f t="shared" si="5"/>
        <v>0</v>
      </c>
      <c r="T65" s="58">
        <f t="shared" si="6"/>
        <v>0</v>
      </c>
      <c r="U65" s="58">
        <f t="shared" si="7"/>
        <v>0</v>
      </c>
      <c r="V65" s="58">
        <f t="shared" si="8"/>
        <v>0</v>
      </c>
      <c r="W65" s="58">
        <f t="shared" si="9"/>
        <v>0</v>
      </c>
      <c r="X65" s="58">
        <f t="shared" si="10"/>
        <v>0</v>
      </c>
      <c r="Y65" s="44"/>
      <c r="Z65" s="44"/>
      <c r="AA65" s="44"/>
      <c r="AB65" s="44"/>
    </row>
    <row r="66" spans="1:28" s="59" customFormat="1" ht="31.5" outlineLevel="1" x14ac:dyDescent="0.25">
      <c r="A66" s="56" t="s">
        <v>166</v>
      </c>
      <c r="B66" s="56" t="s">
        <v>237</v>
      </c>
      <c r="C66" s="57" t="s">
        <v>93</v>
      </c>
      <c r="D66" s="44">
        <f t="shared" ref="D66:D68" si="55">E66+F66</f>
        <v>218</v>
      </c>
      <c r="E66" s="58">
        <v>70</v>
      </c>
      <c r="F66" s="44">
        <f t="shared" ref="F66:F68" si="56">SUM(Q66:X66)</f>
        <v>148</v>
      </c>
      <c r="G66" s="58">
        <v>74</v>
      </c>
      <c r="H66" s="58">
        <v>30</v>
      </c>
      <c r="I66" s="80"/>
      <c r="J66" s="80"/>
      <c r="K66" s="80"/>
      <c r="L66" s="80"/>
      <c r="M66" s="80"/>
      <c r="N66" s="80">
        <v>4</v>
      </c>
      <c r="O66" s="80">
        <v>6</v>
      </c>
      <c r="P66" s="80"/>
      <c r="Q66" s="58">
        <f t="shared" si="3"/>
        <v>0</v>
      </c>
      <c r="R66" s="58">
        <f t="shared" si="4"/>
        <v>0</v>
      </c>
      <c r="S66" s="58">
        <f t="shared" si="5"/>
        <v>0</v>
      </c>
      <c r="T66" s="58">
        <f t="shared" si="6"/>
        <v>0</v>
      </c>
      <c r="U66" s="58">
        <f t="shared" si="7"/>
        <v>0</v>
      </c>
      <c r="V66" s="58">
        <f t="shared" si="8"/>
        <v>76</v>
      </c>
      <c r="W66" s="58">
        <f t="shared" si="9"/>
        <v>72</v>
      </c>
      <c r="X66" s="58">
        <f t="shared" si="10"/>
        <v>0</v>
      </c>
      <c r="Y66" s="44"/>
      <c r="Z66" s="44"/>
      <c r="AA66" s="44"/>
      <c r="AB66" s="44"/>
    </row>
    <row r="67" spans="1:28" s="59" customFormat="1" outlineLevel="1" x14ac:dyDescent="0.25">
      <c r="A67" s="56" t="s">
        <v>167</v>
      </c>
      <c r="B67" s="56" t="s">
        <v>27</v>
      </c>
      <c r="C67" s="57"/>
      <c r="D67" s="44">
        <f t="shared" si="55"/>
        <v>0</v>
      </c>
      <c r="E67" s="44"/>
      <c r="F67" s="44">
        <f t="shared" si="56"/>
        <v>0</v>
      </c>
      <c r="G67" s="44"/>
      <c r="H67" s="44"/>
      <c r="I67" s="82"/>
      <c r="J67" s="82"/>
      <c r="K67" s="82"/>
      <c r="L67" s="82"/>
      <c r="M67" s="82"/>
      <c r="N67" s="82"/>
      <c r="O67" s="82"/>
      <c r="P67" s="82"/>
      <c r="Q67" s="58">
        <f t="shared" si="3"/>
        <v>0</v>
      </c>
      <c r="R67" s="58">
        <f t="shared" si="4"/>
        <v>0</v>
      </c>
      <c r="S67" s="58">
        <f t="shared" si="5"/>
        <v>0</v>
      </c>
      <c r="T67" s="58">
        <f t="shared" si="6"/>
        <v>0</v>
      </c>
      <c r="U67" s="58">
        <f t="shared" si="7"/>
        <v>0</v>
      </c>
      <c r="V67" s="58">
        <f t="shared" si="8"/>
        <v>0</v>
      </c>
      <c r="W67" s="58">
        <f t="shared" si="9"/>
        <v>0</v>
      </c>
      <c r="X67" s="58">
        <f t="shared" si="10"/>
        <v>0</v>
      </c>
      <c r="Y67" s="44"/>
      <c r="Z67" s="44"/>
      <c r="AA67" s="44"/>
      <c r="AB67" s="44"/>
    </row>
    <row r="68" spans="1:28" s="59" customFormat="1" ht="31.5" outlineLevel="1" x14ac:dyDescent="0.25">
      <c r="A68" s="56" t="s">
        <v>168</v>
      </c>
      <c r="B68" s="56" t="s">
        <v>164</v>
      </c>
      <c r="C68" s="57" t="s">
        <v>122</v>
      </c>
      <c r="D68" s="44">
        <f t="shared" si="55"/>
        <v>180</v>
      </c>
      <c r="E68" s="44"/>
      <c r="F68" s="44">
        <f t="shared" si="56"/>
        <v>180</v>
      </c>
      <c r="G68" s="44"/>
      <c r="H68" s="44"/>
      <c r="I68" s="82"/>
      <c r="J68" s="82"/>
      <c r="K68" s="82"/>
      <c r="L68" s="82"/>
      <c r="M68" s="82"/>
      <c r="N68" s="82"/>
      <c r="O68" s="82"/>
      <c r="P68" s="82">
        <v>180</v>
      </c>
      <c r="Q68" s="58">
        <f t="shared" si="3"/>
        <v>0</v>
      </c>
      <c r="R68" s="58">
        <f t="shared" si="4"/>
        <v>0</v>
      </c>
      <c r="S68" s="58">
        <f t="shared" si="5"/>
        <v>0</v>
      </c>
      <c r="T68" s="58">
        <f t="shared" si="6"/>
        <v>0</v>
      </c>
      <c r="U68" s="58">
        <f t="shared" si="7"/>
        <v>0</v>
      </c>
      <c r="V68" s="58">
        <f t="shared" si="8"/>
        <v>0</v>
      </c>
      <c r="W68" s="58">
        <f t="shared" si="9"/>
        <v>0</v>
      </c>
      <c r="X68" s="58">
        <f t="shared" si="10"/>
        <v>180</v>
      </c>
      <c r="Y68" s="44"/>
      <c r="Z68" s="44"/>
      <c r="AA68" s="44"/>
      <c r="AB68" s="44"/>
    </row>
    <row r="69" spans="1:28" s="59" customFormat="1" ht="31.5" outlineLevel="1" x14ac:dyDescent="0.25">
      <c r="A69" s="63" t="s">
        <v>169</v>
      </c>
      <c r="B69" s="63" t="s">
        <v>238</v>
      </c>
      <c r="C69" s="64" t="s">
        <v>159</v>
      </c>
      <c r="D69" s="54">
        <f>SUM(D71:D72)</f>
        <v>256</v>
      </c>
      <c r="E69" s="54">
        <f t="shared" ref="E69:H69" si="57">SUM(E71:E72)</f>
        <v>84</v>
      </c>
      <c r="F69" s="54">
        <f t="shared" si="57"/>
        <v>172</v>
      </c>
      <c r="G69" s="54">
        <f t="shared" si="57"/>
        <v>86</v>
      </c>
      <c r="H69" s="54">
        <f t="shared" si="57"/>
        <v>0</v>
      </c>
      <c r="I69" s="79"/>
      <c r="J69" s="79"/>
      <c r="K69" s="79"/>
      <c r="L69" s="79"/>
      <c r="M69" s="79"/>
      <c r="N69" s="79"/>
      <c r="O69" s="79"/>
      <c r="P69" s="79"/>
      <c r="Q69" s="58">
        <f t="shared" si="3"/>
        <v>0</v>
      </c>
      <c r="R69" s="58">
        <f t="shared" si="4"/>
        <v>0</v>
      </c>
      <c r="S69" s="58">
        <f t="shared" si="5"/>
        <v>0</v>
      </c>
      <c r="T69" s="58">
        <f t="shared" si="6"/>
        <v>0</v>
      </c>
      <c r="U69" s="58">
        <f t="shared" si="7"/>
        <v>0</v>
      </c>
      <c r="V69" s="58">
        <f t="shared" si="8"/>
        <v>0</v>
      </c>
      <c r="W69" s="58">
        <f t="shared" si="9"/>
        <v>0</v>
      </c>
      <c r="X69" s="58">
        <f t="shared" si="10"/>
        <v>0</v>
      </c>
      <c r="Y69" s="44"/>
      <c r="Z69" s="44"/>
      <c r="AA69" s="44"/>
      <c r="AB69" s="44"/>
    </row>
    <row r="70" spans="1:28" s="59" customFormat="1" outlineLevel="1" x14ac:dyDescent="0.25">
      <c r="A70" s="65"/>
      <c r="B70" s="65"/>
      <c r="C70" s="66"/>
      <c r="D70" s="54">
        <f>SUM(D71:D74)</f>
        <v>472</v>
      </c>
      <c r="E70" s="54"/>
      <c r="F70" s="54">
        <f>SUM(F71:F74)</f>
        <v>388</v>
      </c>
      <c r="G70" s="54"/>
      <c r="H70" s="54"/>
      <c r="I70" s="79"/>
      <c r="J70" s="79"/>
      <c r="K70" s="79"/>
      <c r="L70" s="79"/>
      <c r="M70" s="79"/>
      <c r="N70" s="79"/>
      <c r="O70" s="79"/>
      <c r="P70" s="79"/>
      <c r="Q70" s="58">
        <f t="shared" si="3"/>
        <v>0</v>
      </c>
      <c r="R70" s="58">
        <f t="shared" si="4"/>
        <v>0</v>
      </c>
      <c r="S70" s="58">
        <f t="shared" si="5"/>
        <v>0</v>
      </c>
      <c r="T70" s="58">
        <f t="shared" si="6"/>
        <v>0</v>
      </c>
      <c r="U70" s="58">
        <f t="shared" si="7"/>
        <v>0</v>
      </c>
      <c r="V70" s="58">
        <f t="shared" si="8"/>
        <v>0</v>
      </c>
      <c r="W70" s="58">
        <f t="shared" si="9"/>
        <v>0</v>
      </c>
      <c r="X70" s="58">
        <f t="shared" si="10"/>
        <v>0</v>
      </c>
      <c r="Y70" s="44"/>
      <c r="Z70" s="44"/>
      <c r="AA70" s="44"/>
      <c r="AB70" s="44"/>
    </row>
    <row r="71" spans="1:28" s="59" customFormat="1" ht="31.5" outlineLevel="1" x14ac:dyDescent="0.25">
      <c r="A71" s="56" t="s">
        <v>170</v>
      </c>
      <c r="B71" s="56" t="s">
        <v>239</v>
      </c>
      <c r="C71" s="57" t="s">
        <v>122</v>
      </c>
      <c r="D71" s="44">
        <f t="shared" ref="D71" si="58">E71+F71</f>
        <v>114</v>
      </c>
      <c r="E71" s="58">
        <v>38</v>
      </c>
      <c r="F71" s="44">
        <f t="shared" ref="F71" si="59">SUM(Q71:X71)</f>
        <v>76</v>
      </c>
      <c r="G71" s="58">
        <v>38</v>
      </c>
      <c r="H71" s="58"/>
      <c r="I71" s="80"/>
      <c r="J71" s="80"/>
      <c r="K71" s="80"/>
      <c r="L71" s="80"/>
      <c r="M71" s="80"/>
      <c r="N71" s="80">
        <v>4</v>
      </c>
      <c r="O71" s="80"/>
      <c r="P71" s="80"/>
      <c r="Q71" s="58">
        <f t="shared" ref="Q71" si="60">IF(I71&lt;36,I71*Q$5,I71)</f>
        <v>0</v>
      </c>
      <c r="R71" s="58">
        <f t="shared" ref="R71" si="61">IF(J71&lt;36,J71*R$5,J71)</f>
        <v>0</v>
      </c>
      <c r="S71" s="58">
        <f t="shared" ref="S71" si="62">IF(K71&lt;36,K71*S$5,K71)</f>
        <v>0</v>
      </c>
      <c r="T71" s="58">
        <f t="shared" ref="T71" si="63">IF(L71&lt;36,L71*T$5,L71)</f>
        <v>0</v>
      </c>
      <c r="U71" s="58">
        <f t="shared" ref="U71" si="64">IF(M71&lt;36,M71*U$5,M71)</f>
        <v>0</v>
      </c>
      <c r="V71" s="58">
        <f t="shared" ref="V71" si="65">IF(N71&lt;36,N71*V$5,N71)</f>
        <v>76</v>
      </c>
      <c r="W71" s="58">
        <f t="shared" ref="W71" si="66">IF(O71&lt;36,O71*W$5,O71)</f>
        <v>0</v>
      </c>
      <c r="X71" s="58">
        <f t="shared" ref="X71" si="67">IF(P71&lt;36,P71*X$5,P71)</f>
        <v>0</v>
      </c>
      <c r="Y71" s="44"/>
      <c r="Z71" s="44"/>
      <c r="AA71" s="44"/>
      <c r="AB71" s="44"/>
    </row>
    <row r="72" spans="1:28" s="59" customFormat="1" ht="31.5" outlineLevel="1" x14ac:dyDescent="0.25">
      <c r="A72" s="56" t="s">
        <v>216</v>
      </c>
      <c r="B72" s="56" t="s">
        <v>240</v>
      </c>
      <c r="C72" s="57" t="s">
        <v>122</v>
      </c>
      <c r="D72" s="44">
        <f t="shared" ref="D72:D74" si="68">E72+F72</f>
        <v>142</v>
      </c>
      <c r="E72" s="58">
        <v>46</v>
      </c>
      <c r="F72" s="44">
        <f t="shared" ref="F72:F74" si="69">SUM(Q72:X72)</f>
        <v>96</v>
      </c>
      <c r="G72" s="58">
        <v>48</v>
      </c>
      <c r="H72" s="58"/>
      <c r="I72" s="80"/>
      <c r="J72" s="80"/>
      <c r="K72" s="80"/>
      <c r="L72" s="80"/>
      <c r="M72" s="80"/>
      <c r="N72" s="80"/>
      <c r="O72" s="80">
        <v>8</v>
      </c>
      <c r="P72" s="80"/>
      <c r="Q72" s="58">
        <f t="shared" si="3"/>
        <v>0</v>
      </c>
      <c r="R72" s="58">
        <f t="shared" si="4"/>
        <v>0</v>
      </c>
      <c r="S72" s="58">
        <f t="shared" si="5"/>
        <v>0</v>
      </c>
      <c r="T72" s="58">
        <f t="shared" si="6"/>
        <v>0</v>
      </c>
      <c r="U72" s="58">
        <f t="shared" si="7"/>
        <v>0</v>
      </c>
      <c r="V72" s="58">
        <f t="shared" si="8"/>
        <v>0</v>
      </c>
      <c r="W72" s="58">
        <f t="shared" si="9"/>
        <v>96</v>
      </c>
      <c r="X72" s="58">
        <f t="shared" si="10"/>
        <v>0</v>
      </c>
      <c r="Y72" s="44"/>
      <c r="Z72" s="44"/>
      <c r="AA72" s="44"/>
      <c r="AB72" s="44"/>
    </row>
    <row r="73" spans="1:28" s="59" customFormat="1" outlineLevel="1" x14ac:dyDescent="0.25">
      <c r="A73" s="56" t="s">
        <v>171</v>
      </c>
      <c r="B73" s="56" t="s">
        <v>27</v>
      </c>
      <c r="C73" s="137" t="s">
        <v>161</v>
      </c>
      <c r="D73" s="44">
        <f t="shared" si="68"/>
        <v>36</v>
      </c>
      <c r="E73" s="44"/>
      <c r="F73" s="44">
        <f t="shared" si="69"/>
        <v>36</v>
      </c>
      <c r="G73" s="44"/>
      <c r="H73" s="44"/>
      <c r="I73" s="82"/>
      <c r="J73" s="82"/>
      <c r="K73" s="82"/>
      <c r="L73" s="82"/>
      <c r="M73" s="82"/>
      <c r="N73" s="82"/>
      <c r="O73" s="82">
        <v>36</v>
      </c>
      <c r="P73" s="82"/>
      <c r="Q73" s="58">
        <f t="shared" ref="Q73:Q90" si="70">IF(I73&lt;36,I73*Q$5,I73)</f>
        <v>0</v>
      </c>
      <c r="R73" s="58">
        <f t="shared" ref="R73:R90" si="71">IF(J73&lt;36,J73*R$5,J73)</f>
        <v>0</v>
      </c>
      <c r="S73" s="58">
        <f t="shared" ref="S73:S90" si="72">IF(K73&lt;36,K73*S$5,K73)</f>
        <v>0</v>
      </c>
      <c r="T73" s="58">
        <f t="shared" ref="T73:T90" si="73">IF(L73&lt;36,L73*T$5,L73)</f>
        <v>0</v>
      </c>
      <c r="U73" s="58">
        <f t="shared" ref="U73:U90" si="74">IF(M73&lt;36,M73*U$5,M73)</f>
        <v>0</v>
      </c>
      <c r="V73" s="58">
        <f t="shared" ref="V73:V90" si="75">IF(N73&lt;36,N73*V$5,N73)</f>
        <v>0</v>
      </c>
      <c r="W73" s="58">
        <f t="shared" ref="W73:W90" si="76">IF(O73&lt;36,O73*W$5,O73)</f>
        <v>36</v>
      </c>
      <c r="X73" s="58">
        <f t="shared" ref="X73:X90" si="77">IF(P73&lt;36,P73*X$5,P73)</f>
        <v>0</v>
      </c>
      <c r="Y73" s="44"/>
      <c r="Z73" s="44"/>
      <c r="AA73" s="44"/>
      <c r="AB73" s="44"/>
    </row>
    <row r="74" spans="1:28" s="59" customFormat="1" ht="31.5" outlineLevel="1" x14ac:dyDescent="0.25">
      <c r="A74" s="56" t="s">
        <v>172</v>
      </c>
      <c r="B74" s="56" t="s">
        <v>164</v>
      </c>
      <c r="C74" s="138"/>
      <c r="D74" s="44">
        <f t="shared" si="68"/>
        <v>180</v>
      </c>
      <c r="E74" s="44"/>
      <c r="F74" s="44">
        <f t="shared" si="69"/>
        <v>180</v>
      </c>
      <c r="G74" s="44"/>
      <c r="H74" s="44"/>
      <c r="I74" s="82"/>
      <c r="J74" s="82"/>
      <c r="K74" s="82"/>
      <c r="L74" s="82"/>
      <c r="M74" s="82"/>
      <c r="N74" s="82"/>
      <c r="O74" s="82">
        <v>180</v>
      </c>
      <c r="P74" s="82"/>
      <c r="Q74" s="58">
        <f t="shared" si="70"/>
        <v>0</v>
      </c>
      <c r="R74" s="58">
        <f t="shared" si="71"/>
        <v>0</v>
      </c>
      <c r="S74" s="58">
        <f t="shared" si="72"/>
        <v>0</v>
      </c>
      <c r="T74" s="58">
        <f t="shared" si="73"/>
        <v>0</v>
      </c>
      <c r="U74" s="58">
        <f t="shared" si="74"/>
        <v>0</v>
      </c>
      <c r="V74" s="58">
        <f t="shared" si="75"/>
        <v>0</v>
      </c>
      <c r="W74" s="58">
        <f t="shared" si="76"/>
        <v>180</v>
      </c>
      <c r="X74" s="58">
        <f t="shared" si="77"/>
        <v>0</v>
      </c>
      <c r="Y74" s="44"/>
      <c r="Z74" s="44"/>
      <c r="AA74" s="44"/>
      <c r="AB74" s="44"/>
    </row>
    <row r="75" spans="1:28" s="59" customFormat="1" ht="31.5" outlineLevel="1" x14ac:dyDescent="0.25">
      <c r="A75" s="63" t="s">
        <v>173</v>
      </c>
      <c r="B75" s="63" t="s">
        <v>241</v>
      </c>
      <c r="C75" s="86" t="s">
        <v>159</v>
      </c>
      <c r="D75" s="54">
        <f>SUM(D77:D77)</f>
        <v>312</v>
      </c>
      <c r="E75" s="54">
        <f t="shared" ref="E75:H75" si="78">SUM(E77:E77)</f>
        <v>100</v>
      </c>
      <c r="F75" s="54">
        <f t="shared" si="78"/>
        <v>212</v>
      </c>
      <c r="G75" s="54">
        <f t="shared" si="78"/>
        <v>106</v>
      </c>
      <c r="H75" s="54">
        <f t="shared" si="78"/>
        <v>0</v>
      </c>
      <c r="I75" s="79"/>
      <c r="J75" s="79"/>
      <c r="K75" s="79"/>
      <c r="L75" s="79"/>
      <c r="M75" s="79"/>
      <c r="N75" s="79"/>
      <c r="O75" s="79"/>
      <c r="P75" s="79"/>
      <c r="Q75" s="58">
        <f t="shared" si="70"/>
        <v>0</v>
      </c>
      <c r="R75" s="58">
        <f t="shared" si="71"/>
        <v>0</v>
      </c>
      <c r="S75" s="58">
        <f t="shared" si="72"/>
        <v>0</v>
      </c>
      <c r="T75" s="58">
        <f t="shared" si="73"/>
        <v>0</v>
      </c>
      <c r="U75" s="58">
        <f t="shared" si="74"/>
        <v>0</v>
      </c>
      <c r="V75" s="58">
        <f t="shared" si="75"/>
        <v>0</v>
      </c>
      <c r="W75" s="58">
        <f t="shared" si="76"/>
        <v>0</v>
      </c>
      <c r="X75" s="58">
        <f t="shared" si="77"/>
        <v>0</v>
      </c>
      <c r="Y75" s="44"/>
      <c r="Z75" s="44"/>
      <c r="AA75" s="44"/>
      <c r="AB75" s="44"/>
    </row>
    <row r="76" spans="1:28" s="59" customFormat="1" outlineLevel="1" x14ac:dyDescent="0.25">
      <c r="A76" s="65"/>
      <c r="B76" s="65"/>
      <c r="C76" s="66"/>
      <c r="D76" s="54">
        <f>SUM(D77:D79)</f>
        <v>456</v>
      </c>
      <c r="E76" s="54"/>
      <c r="F76" s="54">
        <f t="shared" ref="F76" si="79">SUM(F77:F79)</f>
        <v>356</v>
      </c>
      <c r="G76" s="54"/>
      <c r="H76" s="54"/>
      <c r="I76" s="79"/>
      <c r="J76" s="79"/>
      <c r="K76" s="79"/>
      <c r="L76" s="79"/>
      <c r="M76" s="79"/>
      <c r="N76" s="79"/>
      <c r="O76" s="79"/>
      <c r="P76" s="79"/>
      <c r="Q76" s="58">
        <f t="shared" si="70"/>
        <v>0</v>
      </c>
      <c r="R76" s="58">
        <f t="shared" si="71"/>
        <v>0</v>
      </c>
      <c r="S76" s="58">
        <f t="shared" si="72"/>
        <v>0</v>
      </c>
      <c r="T76" s="58">
        <f t="shared" si="73"/>
        <v>0</v>
      </c>
      <c r="U76" s="58">
        <f t="shared" si="74"/>
        <v>0</v>
      </c>
      <c r="V76" s="58">
        <f t="shared" si="75"/>
        <v>0</v>
      </c>
      <c r="W76" s="58">
        <f t="shared" si="76"/>
        <v>0</v>
      </c>
      <c r="X76" s="58">
        <f t="shared" si="77"/>
        <v>0</v>
      </c>
      <c r="Y76" s="44"/>
      <c r="Z76" s="44"/>
      <c r="AA76" s="44"/>
      <c r="AB76" s="44"/>
    </row>
    <row r="77" spans="1:28" s="59" customFormat="1" ht="31.5" outlineLevel="1" x14ac:dyDescent="0.25">
      <c r="A77" s="56" t="s">
        <v>174</v>
      </c>
      <c r="B77" s="56" t="s">
        <v>242</v>
      </c>
      <c r="C77" s="57" t="s">
        <v>93</v>
      </c>
      <c r="D77" s="44">
        <f t="shared" ref="D77:D79" si="80">E77+F77</f>
        <v>312</v>
      </c>
      <c r="E77" s="58">
        <v>100</v>
      </c>
      <c r="F77" s="44">
        <f t="shared" ref="F77:F79" si="81">SUM(Q77:X77)</f>
        <v>212</v>
      </c>
      <c r="G77" s="58">
        <v>106</v>
      </c>
      <c r="H77" s="58"/>
      <c r="I77" s="80"/>
      <c r="J77" s="80"/>
      <c r="K77" s="80"/>
      <c r="L77" s="80"/>
      <c r="M77" s="80">
        <v>4</v>
      </c>
      <c r="N77" s="80">
        <v>8</v>
      </c>
      <c r="O77" s="80"/>
      <c r="P77" s="80"/>
      <c r="Q77" s="58">
        <f t="shared" si="70"/>
        <v>0</v>
      </c>
      <c r="R77" s="58">
        <f t="shared" si="71"/>
        <v>0</v>
      </c>
      <c r="S77" s="58">
        <f t="shared" si="72"/>
        <v>0</v>
      </c>
      <c r="T77" s="58">
        <f t="shared" si="73"/>
        <v>0</v>
      </c>
      <c r="U77" s="58">
        <f t="shared" si="74"/>
        <v>60</v>
      </c>
      <c r="V77" s="58">
        <f t="shared" si="75"/>
        <v>152</v>
      </c>
      <c r="W77" s="58">
        <f t="shared" si="76"/>
        <v>0</v>
      </c>
      <c r="X77" s="58">
        <f t="shared" si="77"/>
        <v>0</v>
      </c>
      <c r="Y77" s="44"/>
      <c r="Z77" s="44"/>
      <c r="AA77" s="44"/>
      <c r="AB77" s="44"/>
    </row>
    <row r="78" spans="1:28" s="59" customFormat="1" outlineLevel="1" x14ac:dyDescent="0.25">
      <c r="A78" s="56" t="s">
        <v>175</v>
      </c>
      <c r="B78" s="56" t="s">
        <v>27</v>
      </c>
      <c r="C78" s="57"/>
      <c r="D78" s="44">
        <f t="shared" si="80"/>
        <v>0</v>
      </c>
      <c r="E78" s="44"/>
      <c r="F78" s="44">
        <f t="shared" si="81"/>
        <v>0</v>
      </c>
      <c r="G78" s="44"/>
      <c r="H78" s="44"/>
      <c r="I78" s="82"/>
      <c r="J78" s="82"/>
      <c r="K78" s="82"/>
      <c r="L78" s="82"/>
      <c r="M78" s="82"/>
      <c r="N78" s="82"/>
      <c r="O78" s="82"/>
      <c r="P78" s="82"/>
      <c r="Q78" s="58">
        <f t="shared" ref="Q78:Q82" si="82">IF(I78&lt;36,I78*Q$5,I78)</f>
        <v>0</v>
      </c>
      <c r="R78" s="58">
        <f t="shared" ref="R78:R82" si="83">IF(J78&lt;36,J78*R$5,J78)</f>
        <v>0</v>
      </c>
      <c r="S78" s="58">
        <f t="shared" ref="S78:S82" si="84">IF(K78&lt;36,K78*S$5,K78)</f>
        <v>0</v>
      </c>
      <c r="T78" s="58">
        <f t="shared" ref="T78:T82" si="85">IF(L78&lt;36,L78*T$5,L78)</f>
        <v>0</v>
      </c>
      <c r="U78" s="58">
        <f t="shared" ref="U78:U82" si="86">IF(M78&lt;36,M78*U$5,M78)</f>
        <v>0</v>
      </c>
      <c r="V78" s="58">
        <f t="shared" ref="V78:V82" si="87">IF(N78&lt;36,N78*V$5,N78)</f>
        <v>0</v>
      </c>
      <c r="W78" s="58">
        <f t="shared" ref="W78:W82" si="88">IF(O78&lt;36,O78*W$5,O78)</f>
        <v>0</v>
      </c>
      <c r="X78" s="58">
        <f t="shared" ref="X78:X82" si="89">IF(P78&lt;36,P78*X$5,P78)</f>
        <v>0</v>
      </c>
      <c r="Y78" s="44"/>
      <c r="Z78" s="44"/>
      <c r="AA78" s="44"/>
      <c r="AB78" s="44"/>
    </row>
    <row r="79" spans="1:28" s="59" customFormat="1" ht="31.5" outlineLevel="1" x14ac:dyDescent="0.25">
      <c r="A79" s="56" t="s">
        <v>176</v>
      </c>
      <c r="B79" s="56" t="s">
        <v>164</v>
      </c>
      <c r="C79" s="57" t="s">
        <v>122</v>
      </c>
      <c r="D79" s="44">
        <f t="shared" si="80"/>
        <v>144</v>
      </c>
      <c r="E79" s="44"/>
      <c r="F79" s="44">
        <f t="shared" si="81"/>
        <v>144</v>
      </c>
      <c r="G79" s="44"/>
      <c r="H79" s="44"/>
      <c r="I79" s="82"/>
      <c r="J79" s="82"/>
      <c r="K79" s="82"/>
      <c r="L79" s="82"/>
      <c r="M79" s="82"/>
      <c r="N79" s="82">
        <v>144</v>
      </c>
      <c r="O79" s="82"/>
      <c r="P79" s="82"/>
      <c r="Q79" s="58">
        <f t="shared" si="82"/>
        <v>0</v>
      </c>
      <c r="R79" s="58">
        <f t="shared" si="83"/>
        <v>0</v>
      </c>
      <c r="S79" s="58">
        <f t="shared" si="84"/>
        <v>0</v>
      </c>
      <c r="T79" s="58">
        <f t="shared" si="85"/>
        <v>0</v>
      </c>
      <c r="U79" s="58">
        <f t="shared" si="86"/>
        <v>0</v>
      </c>
      <c r="V79" s="58">
        <f t="shared" si="87"/>
        <v>144</v>
      </c>
      <c r="W79" s="58">
        <f t="shared" si="88"/>
        <v>0</v>
      </c>
      <c r="X79" s="58">
        <f t="shared" si="89"/>
        <v>0</v>
      </c>
      <c r="Y79" s="44"/>
      <c r="Z79" s="44"/>
      <c r="AA79" s="44"/>
      <c r="AB79" s="44"/>
    </row>
    <row r="80" spans="1:28" s="59" customFormat="1" ht="31.5" outlineLevel="1" x14ac:dyDescent="0.25">
      <c r="A80" s="63" t="s">
        <v>204</v>
      </c>
      <c r="B80" s="63" t="s">
        <v>243</v>
      </c>
      <c r="C80" s="88" t="s">
        <v>159</v>
      </c>
      <c r="D80" s="54">
        <f>SUM(D82:D82)</f>
        <v>128</v>
      </c>
      <c r="E80" s="54">
        <f t="shared" ref="E80:H80" si="90">SUM(E82:E82)</f>
        <v>40</v>
      </c>
      <c r="F80" s="54">
        <f t="shared" si="90"/>
        <v>88</v>
      </c>
      <c r="G80" s="54">
        <f t="shared" si="90"/>
        <v>30</v>
      </c>
      <c r="H80" s="54">
        <f t="shared" si="90"/>
        <v>0</v>
      </c>
      <c r="I80" s="79"/>
      <c r="J80" s="79"/>
      <c r="K80" s="79"/>
      <c r="L80" s="79"/>
      <c r="M80" s="79"/>
      <c r="N80" s="79"/>
      <c r="O80" s="79"/>
      <c r="P80" s="79"/>
      <c r="Q80" s="58">
        <f t="shared" si="82"/>
        <v>0</v>
      </c>
      <c r="R80" s="58">
        <f t="shared" si="83"/>
        <v>0</v>
      </c>
      <c r="S80" s="58">
        <f t="shared" si="84"/>
        <v>0</v>
      </c>
      <c r="T80" s="58">
        <f t="shared" si="85"/>
        <v>0</v>
      </c>
      <c r="U80" s="58">
        <f t="shared" si="86"/>
        <v>0</v>
      </c>
      <c r="V80" s="58">
        <f t="shared" si="87"/>
        <v>0</v>
      </c>
      <c r="W80" s="58">
        <f t="shared" si="88"/>
        <v>0</v>
      </c>
      <c r="X80" s="58">
        <f t="shared" si="89"/>
        <v>0</v>
      </c>
      <c r="Y80" s="44"/>
      <c r="Z80" s="44"/>
      <c r="AA80" s="44"/>
      <c r="AB80" s="44"/>
    </row>
    <row r="81" spans="1:28" s="59" customFormat="1" outlineLevel="1" x14ac:dyDescent="0.25">
      <c r="A81" s="65"/>
      <c r="B81" s="65"/>
      <c r="C81" s="66"/>
      <c r="D81" s="54">
        <f>SUM(D82:D84)</f>
        <v>164</v>
      </c>
      <c r="E81" s="54"/>
      <c r="F81" s="54">
        <f t="shared" ref="F81" si="91">SUM(F82:F84)</f>
        <v>124</v>
      </c>
      <c r="G81" s="54"/>
      <c r="H81" s="54"/>
      <c r="I81" s="79"/>
      <c r="J81" s="79"/>
      <c r="K81" s="79"/>
      <c r="L81" s="79"/>
      <c r="M81" s="79"/>
      <c r="N81" s="79"/>
      <c r="O81" s="79"/>
      <c r="P81" s="79"/>
      <c r="Q81" s="58">
        <f t="shared" si="82"/>
        <v>0</v>
      </c>
      <c r="R81" s="58">
        <f t="shared" si="83"/>
        <v>0</v>
      </c>
      <c r="S81" s="58">
        <f t="shared" si="84"/>
        <v>0</v>
      </c>
      <c r="T81" s="58">
        <f t="shared" si="85"/>
        <v>0</v>
      </c>
      <c r="U81" s="58">
        <f t="shared" si="86"/>
        <v>0</v>
      </c>
      <c r="V81" s="58">
        <f t="shared" si="87"/>
        <v>0</v>
      </c>
      <c r="W81" s="58">
        <f t="shared" si="88"/>
        <v>0</v>
      </c>
      <c r="X81" s="58">
        <f t="shared" si="89"/>
        <v>0</v>
      </c>
      <c r="Y81" s="44"/>
      <c r="Z81" s="44"/>
      <c r="AA81" s="44"/>
      <c r="AB81" s="44"/>
    </row>
    <row r="82" spans="1:28" s="59" customFormat="1" ht="31.5" outlineLevel="1" x14ac:dyDescent="0.25">
      <c r="A82" s="56" t="s">
        <v>217</v>
      </c>
      <c r="B82" s="56" t="s">
        <v>244</v>
      </c>
      <c r="C82" s="57" t="s">
        <v>122</v>
      </c>
      <c r="D82" s="44">
        <f t="shared" ref="D82:D84" si="92">E82+F82</f>
        <v>128</v>
      </c>
      <c r="E82" s="58">
        <v>40</v>
      </c>
      <c r="F82" s="44">
        <f t="shared" ref="F82:F84" si="93">SUM(Q82:X82)</f>
        <v>88</v>
      </c>
      <c r="G82" s="58">
        <v>30</v>
      </c>
      <c r="H82" s="58"/>
      <c r="I82" s="80"/>
      <c r="J82" s="80"/>
      <c r="K82" s="80"/>
      <c r="L82" s="80">
        <v>4</v>
      </c>
      <c r="M82" s="80"/>
      <c r="N82" s="80"/>
      <c r="O82" s="80"/>
      <c r="P82" s="80"/>
      <c r="Q82" s="58">
        <f t="shared" si="82"/>
        <v>0</v>
      </c>
      <c r="R82" s="58">
        <f t="shared" si="83"/>
        <v>0</v>
      </c>
      <c r="S82" s="58">
        <f t="shared" si="84"/>
        <v>0</v>
      </c>
      <c r="T82" s="58">
        <f t="shared" si="85"/>
        <v>88</v>
      </c>
      <c r="U82" s="58">
        <f t="shared" si="86"/>
        <v>0</v>
      </c>
      <c r="V82" s="58">
        <f t="shared" si="87"/>
        <v>0</v>
      </c>
      <c r="W82" s="58">
        <f t="shared" si="88"/>
        <v>0</v>
      </c>
      <c r="X82" s="58">
        <f t="shared" si="89"/>
        <v>0</v>
      </c>
      <c r="Y82" s="44"/>
      <c r="Z82" s="44"/>
      <c r="AA82" s="44"/>
      <c r="AB82" s="44"/>
    </row>
    <row r="83" spans="1:28" s="59" customFormat="1" outlineLevel="1" x14ac:dyDescent="0.25">
      <c r="A83" s="56" t="s">
        <v>218</v>
      </c>
      <c r="B83" s="56" t="s">
        <v>27</v>
      </c>
      <c r="C83" s="57" t="s">
        <v>122</v>
      </c>
      <c r="D83" s="44">
        <f t="shared" si="92"/>
        <v>36</v>
      </c>
      <c r="E83" s="44"/>
      <c r="F83" s="44">
        <f t="shared" si="93"/>
        <v>36</v>
      </c>
      <c r="G83" s="44"/>
      <c r="H83" s="44"/>
      <c r="I83" s="82"/>
      <c r="J83" s="82"/>
      <c r="K83" s="82"/>
      <c r="L83" s="82">
        <v>36</v>
      </c>
      <c r="M83" s="82"/>
      <c r="N83" s="82"/>
      <c r="O83" s="82"/>
      <c r="P83" s="82"/>
      <c r="Q83" s="58">
        <f t="shared" ref="Q83:Q84" si="94">IF(I83&lt;36,I83*Q$5,I83)</f>
        <v>0</v>
      </c>
      <c r="R83" s="58">
        <f t="shared" ref="R83:R84" si="95">IF(J83&lt;36,J83*R$5,J83)</f>
        <v>0</v>
      </c>
      <c r="S83" s="58">
        <f t="shared" ref="S83:S84" si="96">IF(K83&lt;36,K83*S$5,K83)</f>
        <v>0</v>
      </c>
      <c r="T83" s="58">
        <f t="shared" ref="T83:T84" si="97">IF(L83&lt;36,L83*T$5,L83)</f>
        <v>36</v>
      </c>
      <c r="U83" s="58">
        <f t="shared" ref="U83:U84" si="98">IF(M83&lt;36,M83*U$5,M83)</f>
        <v>0</v>
      </c>
      <c r="V83" s="58">
        <f t="shared" ref="V83:V84" si="99">IF(N83&lt;36,N83*V$5,N83)</f>
        <v>0</v>
      </c>
      <c r="W83" s="58">
        <f t="shared" ref="W83:W84" si="100">IF(O83&lt;36,O83*W$5,O83)</f>
        <v>0</v>
      </c>
      <c r="X83" s="58">
        <f t="shared" ref="X83:X84" si="101">IF(P83&lt;36,P83*X$5,P83)</f>
        <v>0</v>
      </c>
      <c r="Y83" s="44"/>
      <c r="Z83" s="44"/>
      <c r="AA83" s="44"/>
      <c r="AB83" s="44"/>
    </row>
    <row r="84" spans="1:28" s="59" customFormat="1" ht="31.5" outlineLevel="1" x14ac:dyDescent="0.25">
      <c r="A84" s="56" t="s">
        <v>219</v>
      </c>
      <c r="B84" s="56" t="s">
        <v>164</v>
      </c>
      <c r="C84" s="57"/>
      <c r="D84" s="44">
        <f t="shared" si="92"/>
        <v>0</v>
      </c>
      <c r="E84" s="44"/>
      <c r="F84" s="44">
        <f t="shared" si="93"/>
        <v>0</v>
      </c>
      <c r="G84" s="44"/>
      <c r="H84" s="44"/>
      <c r="I84" s="82"/>
      <c r="J84" s="82"/>
      <c r="K84" s="82"/>
      <c r="L84" s="82"/>
      <c r="M84" s="82"/>
      <c r="N84" s="82"/>
      <c r="O84" s="82"/>
      <c r="P84" s="82"/>
      <c r="Q84" s="58">
        <f t="shared" si="94"/>
        <v>0</v>
      </c>
      <c r="R84" s="58">
        <f t="shared" si="95"/>
        <v>0</v>
      </c>
      <c r="S84" s="58">
        <f t="shared" si="96"/>
        <v>0</v>
      </c>
      <c r="T84" s="58">
        <f t="shared" si="97"/>
        <v>0</v>
      </c>
      <c r="U84" s="58">
        <f t="shared" si="98"/>
        <v>0</v>
      </c>
      <c r="V84" s="58">
        <f t="shared" si="99"/>
        <v>0</v>
      </c>
      <c r="W84" s="58">
        <f t="shared" si="100"/>
        <v>0</v>
      </c>
      <c r="X84" s="58">
        <f t="shared" si="101"/>
        <v>0</v>
      </c>
      <c r="Y84" s="44"/>
      <c r="Z84" s="44"/>
      <c r="AA84" s="44"/>
      <c r="AB84" s="44"/>
    </row>
    <row r="85" spans="1:28" s="59" customFormat="1" ht="31.5" outlineLevel="1" x14ac:dyDescent="0.25">
      <c r="A85" s="63" t="s">
        <v>220</v>
      </c>
      <c r="B85" s="63" t="s">
        <v>245</v>
      </c>
      <c r="C85" s="132" t="s">
        <v>159</v>
      </c>
      <c r="D85" s="54">
        <f>SUM(D87:D88)</f>
        <v>214</v>
      </c>
      <c r="E85" s="54">
        <f t="shared" ref="E85:H85" si="102">SUM(E87:E88)</f>
        <v>70</v>
      </c>
      <c r="F85" s="54">
        <f t="shared" si="102"/>
        <v>144</v>
      </c>
      <c r="G85" s="54">
        <f t="shared" si="102"/>
        <v>80</v>
      </c>
      <c r="H85" s="54">
        <f t="shared" si="102"/>
        <v>0</v>
      </c>
      <c r="I85" s="79"/>
      <c r="J85" s="79"/>
      <c r="K85" s="79"/>
      <c r="L85" s="79"/>
      <c r="M85" s="79"/>
      <c r="N85" s="79"/>
      <c r="O85" s="79"/>
      <c r="P85" s="79"/>
      <c r="Q85" s="58">
        <f t="shared" si="70"/>
        <v>0</v>
      </c>
      <c r="R85" s="58">
        <f t="shared" si="71"/>
        <v>0</v>
      </c>
      <c r="S85" s="58">
        <f t="shared" si="72"/>
        <v>0</v>
      </c>
      <c r="T85" s="58">
        <f t="shared" si="73"/>
        <v>0</v>
      </c>
      <c r="U85" s="58">
        <f t="shared" si="74"/>
        <v>0</v>
      </c>
      <c r="V85" s="58">
        <f t="shared" si="75"/>
        <v>0</v>
      </c>
      <c r="W85" s="58">
        <f t="shared" si="76"/>
        <v>0</v>
      </c>
      <c r="X85" s="58">
        <f t="shared" si="77"/>
        <v>0</v>
      </c>
      <c r="Y85" s="44"/>
      <c r="Z85" s="44"/>
      <c r="AA85" s="44"/>
      <c r="AB85" s="44"/>
    </row>
    <row r="86" spans="1:28" s="59" customFormat="1" outlineLevel="1" x14ac:dyDescent="0.25">
      <c r="A86" s="65"/>
      <c r="B86" s="65"/>
      <c r="C86" s="133"/>
      <c r="D86" s="54">
        <f>SUM(D87:D90)</f>
        <v>466</v>
      </c>
      <c r="E86" s="54"/>
      <c r="F86" s="54">
        <f>SUM(F87:F90)</f>
        <v>396</v>
      </c>
      <c r="G86" s="54"/>
      <c r="H86" s="54"/>
      <c r="I86" s="79"/>
      <c r="J86" s="79"/>
      <c r="K86" s="79"/>
      <c r="L86" s="79"/>
      <c r="M86" s="79"/>
      <c r="N86" s="79"/>
      <c r="O86" s="79"/>
      <c r="P86" s="79"/>
      <c r="Q86" s="58">
        <f t="shared" si="70"/>
        <v>0</v>
      </c>
      <c r="R86" s="58">
        <f t="shared" si="71"/>
        <v>0</v>
      </c>
      <c r="S86" s="58">
        <f t="shared" si="72"/>
        <v>0</v>
      </c>
      <c r="T86" s="58">
        <f t="shared" si="73"/>
        <v>0</v>
      </c>
      <c r="U86" s="58">
        <f t="shared" si="74"/>
        <v>0</v>
      </c>
      <c r="V86" s="58">
        <f t="shared" si="75"/>
        <v>0</v>
      </c>
      <c r="W86" s="58">
        <f t="shared" si="76"/>
        <v>0</v>
      </c>
      <c r="X86" s="58">
        <f t="shared" si="77"/>
        <v>0</v>
      </c>
      <c r="Y86" s="44"/>
      <c r="Z86" s="44"/>
      <c r="AA86" s="44"/>
      <c r="AB86" s="44"/>
    </row>
    <row r="87" spans="1:28" s="59" customFormat="1" ht="47.25" outlineLevel="1" x14ac:dyDescent="0.25">
      <c r="A87" s="56" t="s">
        <v>221</v>
      </c>
      <c r="B87" s="56" t="s">
        <v>246</v>
      </c>
      <c r="C87" s="57" t="s">
        <v>122</v>
      </c>
      <c r="D87" s="44">
        <f t="shared" ref="D87" si="103">E87+F87</f>
        <v>142</v>
      </c>
      <c r="E87" s="58">
        <v>46</v>
      </c>
      <c r="F87" s="44">
        <f t="shared" ref="F87" si="104">SUM(Q87:X87)</f>
        <v>96</v>
      </c>
      <c r="G87" s="58">
        <v>50</v>
      </c>
      <c r="H87" s="58"/>
      <c r="I87" s="80"/>
      <c r="J87" s="80"/>
      <c r="K87" s="80"/>
      <c r="L87" s="80"/>
      <c r="M87" s="80"/>
      <c r="N87" s="80"/>
      <c r="O87" s="80">
        <v>8</v>
      </c>
      <c r="P87" s="80"/>
      <c r="Q87" s="58">
        <f t="shared" ref="Q87" si="105">IF(I87&lt;36,I87*Q$5,I87)</f>
        <v>0</v>
      </c>
      <c r="R87" s="58">
        <f t="shared" ref="R87" si="106">IF(J87&lt;36,J87*R$5,J87)</f>
        <v>0</v>
      </c>
      <c r="S87" s="58">
        <f t="shared" ref="S87" si="107">IF(K87&lt;36,K87*S$5,K87)</f>
        <v>0</v>
      </c>
      <c r="T87" s="58">
        <f t="shared" ref="T87" si="108">IF(L87&lt;36,L87*T$5,L87)</f>
        <v>0</v>
      </c>
      <c r="U87" s="58">
        <f t="shared" ref="U87" si="109">IF(M87&lt;36,M87*U$5,M87)</f>
        <v>0</v>
      </c>
      <c r="V87" s="58">
        <f t="shared" ref="V87" si="110">IF(N87&lt;36,N87*V$5,N87)</f>
        <v>0</v>
      </c>
      <c r="W87" s="58">
        <f t="shared" ref="W87" si="111">IF(O87&lt;36,O87*W$5,O87)</f>
        <v>96</v>
      </c>
      <c r="X87" s="58">
        <f t="shared" ref="X87" si="112">IF(P87&lt;36,P87*X$5,P87)</f>
        <v>0</v>
      </c>
      <c r="Y87" s="44"/>
      <c r="Z87" s="44"/>
      <c r="AA87" s="44"/>
      <c r="AB87" s="44"/>
    </row>
    <row r="88" spans="1:28" s="59" customFormat="1" ht="47.25" outlineLevel="1" x14ac:dyDescent="0.25">
      <c r="A88" s="56" t="s">
        <v>222</v>
      </c>
      <c r="B88" s="56" t="s">
        <v>247</v>
      </c>
      <c r="C88" s="57" t="s">
        <v>122</v>
      </c>
      <c r="D88" s="44">
        <f t="shared" ref="D88:D90" si="113">E88+F88</f>
        <v>72</v>
      </c>
      <c r="E88" s="58">
        <v>24</v>
      </c>
      <c r="F88" s="44">
        <f t="shared" ref="F88:F90" si="114">SUM(Q88:X88)</f>
        <v>48</v>
      </c>
      <c r="G88" s="58">
        <v>30</v>
      </c>
      <c r="H88" s="58"/>
      <c r="I88" s="80"/>
      <c r="J88" s="80"/>
      <c r="K88" s="80"/>
      <c r="L88" s="80"/>
      <c r="M88" s="80"/>
      <c r="N88" s="80"/>
      <c r="O88" s="80">
        <v>4</v>
      </c>
      <c r="P88" s="80"/>
      <c r="Q88" s="58">
        <f t="shared" si="70"/>
        <v>0</v>
      </c>
      <c r="R88" s="58">
        <f t="shared" si="71"/>
        <v>0</v>
      </c>
      <c r="S88" s="58">
        <f t="shared" si="72"/>
        <v>0</v>
      </c>
      <c r="T88" s="58">
        <f t="shared" si="73"/>
        <v>0</v>
      </c>
      <c r="U88" s="58">
        <f t="shared" si="74"/>
        <v>0</v>
      </c>
      <c r="V88" s="58">
        <f t="shared" si="75"/>
        <v>0</v>
      </c>
      <c r="W88" s="58">
        <f t="shared" si="76"/>
        <v>48</v>
      </c>
      <c r="X88" s="58">
        <f t="shared" si="77"/>
        <v>0</v>
      </c>
      <c r="Y88" s="44"/>
      <c r="Z88" s="44"/>
      <c r="AA88" s="44"/>
      <c r="AB88" s="44"/>
    </row>
    <row r="89" spans="1:28" s="59" customFormat="1" outlineLevel="1" x14ac:dyDescent="0.25">
      <c r="A89" s="56" t="s">
        <v>223</v>
      </c>
      <c r="B89" s="56" t="s">
        <v>27</v>
      </c>
      <c r="C89" s="57"/>
      <c r="D89" s="44">
        <f t="shared" si="113"/>
        <v>0</v>
      </c>
      <c r="E89" s="44"/>
      <c r="F89" s="44">
        <f t="shared" si="114"/>
        <v>0</v>
      </c>
      <c r="G89" s="44"/>
      <c r="H89" s="44"/>
      <c r="I89" s="82"/>
      <c r="J89" s="82"/>
      <c r="K89" s="82"/>
      <c r="L89" s="82"/>
      <c r="M89" s="82"/>
      <c r="N89" s="82"/>
      <c r="O89" s="82"/>
      <c r="P89" s="82"/>
      <c r="Q89" s="58">
        <f t="shared" si="70"/>
        <v>0</v>
      </c>
      <c r="R89" s="58">
        <f t="shared" si="71"/>
        <v>0</v>
      </c>
      <c r="S89" s="58">
        <f t="shared" si="72"/>
        <v>0</v>
      </c>
      <c r="T89" s="58">
        <f t="shared" si="73"/>
        <v>0</v>
      </c>
      <c r="U89" s="58">
        <f t="shared" si="74"/>
        <v>0</v>
      </c>
      <c r="V89" s="58">
        <f t="shared" si="75"/>
        <v>0</v>
      </c>
      <c r="W89" s="58">
        <f t="shared" si="76"/>
        <v>0</v>
      </c>
      <c r="X89" s="58">
        <f t="shared" si="77"/>
        <v>0</v>
      </c>
      <c r="Y89" s="44"/>
      <c r="Z89" s="44"/>
      <c r="AA89" s="44"/>
      <c r="AB89" s="44"/>
    </row>
    <row r="90" spans="1:28" s="59" customFormat="1" ht="31.5" outlineLevel="1" x14ac:dyDescent="0.25">
      <c r="A90" s="56" t="s">
        <v>224</v>
      </c>
      <c r="B90" s="56" t="s">
        <v>164</v>
      </c>
      <c r="C90" s="57" t="s">
        <v>122</v>
      </c>
      <c r="D90" s="44">
        <f t="shared" si="113"/>
        <v>252</v>
      </c>
      <c r="E90" s="44"/>
      <c r="F90" s="44">
        <f t="shared" si="114"/>
        <v>252</v>
      </c>
      <c r="G90" s="44"/>
      <c r="H90" s="44"/>
      <c r="I90" s="82"/>
      <c r="J90" s="82"/>
      <c r="K90" s="82"/>
      <c r="L90" s="82"/>
      <c r="M90" s="82"/>
      <c r="N90" s="82"/>
      <c r="O90" s="82"/>
      <c r="P90" s="82">
        <v>252</v>
      </c>
      <c r="Q90" s="58">
        <f t="shared" si="70"/>
        <v>0</v>
      </c>
      <c r="R90" s="58">
        <f t="shared" si="71"/>
        <v>0</v>
      </c>
      <c r="S90" s="58">
        <f t="shared" si="72"/>
        <v>0</v>
      </c>
      <c r="T90" s="58">
        <f t="shared" si="73"/>
        <v>0</v>
      </c>
      <c r="U90" s="58">
        <f t="shared" si="74"/>
        <v>0</v>
      </c>
      <c r="V90" s="58">
        <f t="shared" si="75"/>
        <v>0</v>
      </c>
      <c r="W90" s="58">
        <f t="shared" si="76"/>
        <v>0</v>
      </c>
      <c r="X90" s="58">
        <f t="shared" si="77"/>
        <v>252</v>
      </c>
      <c r="Y90" s="44"/>
      <c r="Z90" s="44"/>
      <c r="AA90" s="44"/>
      <c r="AB90" s="44"/>
    </row>
    <row r="91" spans="1:28" s="55" customFormat="1" ht="31.5" x14ac:dyDescent="0.25">
      <c r="A91" s="63"/>
      <c r="B91" s="67" t="s">
        <v>177</v>
      </c>
      <c r="C91" s="95" t="s">
        <v>266</v>
      </c>
      <c r="D91" s="54">
        <f>D30+D37+D41</f>
        <v>4536</v>
      </c>
      <c r="E91" s="54">
        <f t="shared" ref="E91:H91" si="115">E30+E37+E41</f>
        <v>1512</v>
      </c>
      <c r="F91" s="54">
        <f t="shared" si="115"/>
        <v>3024</v>
      </c>
      <c r="G91" s="54">
        <f t="shared" si="115"/>
        <v>1462</v>
      </c>
      <c r="H91" s="54">
        <f t="shared" si="115"/>
        <v>50</v>
      </c>
      <c r="I91" s="79"/>
      <c r="J91" s="79"/>
      <c r="K91" s="79"/>
      <c r="L91" s="79"/>
      <c r="M91" s="79"/>
      <c r="N91" s="79"/>
      <c r="O91" s="79"/>
      <c r="P91" s="79"/>
      <c r="Q91" s="54"/>
      <c r="R91" s="54"/>
      <c r="S91" s="54">
        <f>S93</f>
        <v>576</v>
      </c>
      <c r="T91" s="54">
        <f t="shared" ref="T91:X91" si="116">T93</f>
        <v>792</v>
      </c>
      <c r="U91" s="54">
        <f t="shared" si="116"/>
        <v>540</v>
      </c>
      <c r="V91" s="54">
        <f t="shared" si="116"/>
        <v>684</v>
      </c>
      <c r="W91" s="54">
        <f t="shared" si="116"/>
        <v>432</v>
      </c>
      <c r="X91" s="54">
        <f t="shared" si="116"/>
        <v>0</v>
      </c>
      <c r="Y91" s="54">
        <f>Y30+Y37+Y41</f>
        <v>3186</v>
      </c>
      <c r="Z91" s="62">
        <f>Y91/(Y91+AA91)</f>
        <v>0.70238095238095233</v>
      </c>
      <c r="AA91" s="54">
        <f>AA30+AA37+AA41</f>
        <v>1350</v>
      </c>
      <c r="AB91" s="62">
        <f>AA91/$AA$91</f>
        <v>1</v>
      </c>
    </row>
    <row r="92" spans="1:28" s="55" customFormat="1" x14ac:dyDescent="0.25">
      <c r="A92" s="65"/>
      <c r="B92" s="68"/>
      <c r="C92" s="66"/>
      <c r="D92" s="54">
        <f>D30+D37+D42</f>
        <v>5436</v>
      </c>
      <c r="E92" s="54"/>
      <c r="F92" s="54">
        <f t="shared" ref="F92" si="117">F30+F37+F42</f>
        <v>3924</v>
      </c>
      <c r="G92" s="54"/>
      <c r="H92" s="54"/>
      <c r="I92" s="79"/>
      <c r="J92" s="79"/>
      <c r="K92" s="79"/>
      <c r="L92" s="79"/>
      <c r="M92" s="79"/>
      <c r="N92" s="79"/>
      <c r="O92" s="79"/>
      <c r="P92" s="79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</row>
    <row r="93" spans="1:28" s="55" customFormat="1" ht="31.5" x14ac:dyDescent="0.25">
      <c r="A93" s="63"/>
      <c r="B93" s="67" t="s">
        <v>178</v>
      </c>
      <c r="C93" s="95" t="s">
        <v>267</v>
      </c>
      <c r="D93" s="54">
        <f>D10+D91</f>
        <v>6642</v>
      </c>
      <c r="E93" s="54">
        <f>E10+E91</f>
        <v>2214</v>
      </c>
      <c r="F93" s="54">
        <f>F10+F91</f>
        <v>4428</v>
      </c>
      <c r="G93" s="54">
        <f>G10+G91</f>
        <v>1900</v>
      </c>
      <c r="H93" s="54">
        <f>H10+H91</f>
        <v>50</v>
      </c>
      <c r="I93" s="79">
        <f>SUMIF(I10:I90,"&lt;36")</f>
        <v>36</v>
      </c>
      <c r="J93" s="79">
        <f t="shared" ref="J93:P93" si="118">SUMIF(J10:J90,"&lt;36")</f>
        <v>36</v>
      </c>
      <c r="K93" s="79">
        <f t="shared" si="118"/>
        <v>36</v>
      </c>
      <c r="L93" s="79">
        <f t="shared" si="118"/>
        <v>36</v>
      </c>
      <c r="M93" s="79">
        <f t="shared" si="118"/>
        <v>36</v>
      </c>
      <c r="N93" s="79">
        <f t="shared" si="118"/>
        <v>36</v>
      </c>
      <c r="O93" s="79">
        <f t="shared" si="118"/>
        <v>36</v>
      </c>
      <c r="P93" s="79">
        <f t="shared" si="118"/>
        <v>0</v>
      </c>
      <c r="Q93" s="54">
        <f>I93*Q$5</f>
        <v>612</v>
      </c>
      <c r="R93" s="54">
        <f t="shared" ref="R93:X93" si="119">J93*R$5</f>
        <v>792</v>
      </c>
      <c r="S93" s="54">
        <f t="shared" si="119"/>
        <v>576</v>
      </c>
      <c r="T93" s="54">
        <f t="shared" si="119"/>
        <v>792</v>
      </c>
      <c r="U93" s="54">
        <f t="shared" si="119"/>
        <v>540</v>
      </c>
      <c r="V93" s="54">
        <f t="shared" si="119"/>
        <v>684</v>
      </c>
      <c r="W93" s="54">
        <f t="shared" si="119"/>
        <v>432</v>
      </c>
      <c r="X93" s="54">
        <f t="shared" si="119"/>
        <v>0</v>
      </c>
      <c r="Y93" s="54"/>
      <c r="Z93" s="62"/>
      <c r="AA93" s="54" t="s">
        <v>251</v>
      </c>
      <c r="AB93" s="62">
        <f>(G93+H93+(Y100+Y101+Y102)*36)/(F93+(Y100+Y101+Y102)*36)</f>
        <v>0.54714912280701755</v>
      </c>
    </row>
    <row r="94" spans="1:28" s="55" customFormat="1" x14ac:dyDescent="0.25">
      <c r="A94" s="65"/>
      <c r="B94" s="68"/>
      <c r="C94" s="66"/>
      <c r="D94" s="54">
        <f>D10+D92</f>
        <v>7542</v>
      </c>
      <c r="E94" s="54"/>
      <c r="F94" s="54">
        <f>F10+F92</f>
        <v>5328</v>
      </c>
      <c r="G94" s="54"/>
      <c r="H94" s="54"/>
      <c r="I94" s="79"/>
      <c r="J94" s="79"/>
      <c r="K94" s="79"/>
      <c r="L94" s="79"/>
      <c r="M94" s="79"/>
      <c r="N94" s="79"/>
      <c r="O94" s="79"/>
      <c r="P94" s="79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</row>
    <row r="95" spans="1:28" s="55" customFormat="1" ht="31.5" x14ac:dyDescent="0.25">
      <c r="A95" s="52" t="s">
        <v>179</v>
      </c>
      <c r="B95" s="52" t="s">
        <v>180</v>
      </c>
      <c r="C95" s="69"/>
      <c r="D95" s="54"/>
      <c r="E95" s="54"/>
      <c r="F95" s="54"/>
      <c r="G95" s="54"/>
      <c r="H95" s="54"/>
      <c r="I95" s="79"/>
      <c r="J95" s="79"/>
      <c r="K95" s="79"/>
      <c r="L95" s="79"/>
      <c r="M95" s="79"/>
      <c r="N95" s="79"/>
      <c r="O95" s="79"/>
      <c r="P95" s="79"/>
      <c r="Q95" s="54"/>
      <c r="R95" s="54"/>
      <c r="S95" s="54"/>
      <c r="T95" s="54"/>
      <c r="U95" s="54"/>
      <c r="V95" s="54"/>
      <c r="W95" s="113" t="s">
        <v>181</v>
      </c>
      <c r="X95" s="114"/>
      <c r="Y95" s="54"/>
      <c r="Z95" s="54"/>
      <c r="AA95" s="54"/>
      <c r="AB95" s="54"/>
    </row>
    <row r="96" spans="1:28" s="55" customFormat="1" ht="31.5" x14ac:dyDescent="0.25">
      <c r="A96" s="52" t="s">
        <v>182</v>
      </c>
      <c r="B96" s="52" t="s">
        <v>52</v>
      </c>
      <c r="C96" s="69"/>
      <c r="D96" s="54"/>
      <c r="E96" s="54"/>
      <c r="F96" s="54"/>
      <c r="G96" s="54"/>
      <c r="H96" s="54"/>
      <c r="I96" s="79"/>
      <c r="J96" s="79"/>
      <c r="K96" s="79"/>
      <c r="L96" s="79"/>
      <c r="M96" s="79"/>
      <c r="N96" s="79"/>
      <c r="O96" s="79"/>
      <c r="P96" s="79"/>
      <c r="Q96" s="54"/>
      <c r="R96" s="54"/>
      <c r="S96" s="54"/>
      <c r="T96" s="54"/>
      <c r="U96" s="54"/>
      <c r="V96" s="54"/>
      <c r="W96" s="113" t="s">
        <v>183</v>
      </c>
      <c r="X96" s="114"/>
      <c r="Y96" s="54"/>
      <c r="Z96" s="54"/>
      <c r="AA96" s="54"/>
      <c r="AB96" s="54"/>
    </row>
    <row r="97" spans="1:28" s="59" customFormat="1" ht="31.5" x14ac:dyDescent="0.25">
      <c r="A97" s="56" t="s">
        <v>184</v>
      </c>
      <c r="B97" s="56" t="s">
        <v>185</v>
      </c>
      <c r="C97" s="70"/>
      <c r="D97" s="44"/>
      <c r="E97" s="44"/>
      <c r="F97" s="44"/>
      <c r="G97" s="44"/>
      <c r="H97" s="44"/>
      <c r="I97" s="82"/>
      <c r="J97" s="82"/>
      <c r="K97" s="82"/>
      <c r="L97" s="82"/>
      <c r="M97" s="82"/>
      <c r="N97" s="82"/>
      <c r="O97" s="82"/>
      <c r="P97" s="82"/>
      <c r="Q97" s="44"/>
      <c r="R97" s="44"/>
      <c r="S97" s="44"/>
      <c r="T97" s="44"/>
      <c r="U97" s="44"/>
      <c r="V97" s="44"/>
      <c r="W97" s="126" t="s">
        <v>181</v>
      </c>
      <c r="X97" s="127"/>
      <c r="Y97" s="44"/>
      <c r="Z97" s="44"/>
      <c r="AA97" s="44"/>
      <c r="AB97" s="44"/>
    </row>
    <row r="98" spans="1:28" s="59" customFormat="1" ht="31.5" x14ac:dyDescent="0.25">
      <c r="A98" s="56" t="s">
        <v>186</v>
      </c>
      <c r="B98" s="56" t="s">
        <v>187</v>
      </c>
      <c r="C98" s="70"/>
      <c r="D98" s="44"/>
      <c r="E98" s="44"/>
      <c r="F98" s="44"/>
      <c r="G98" s="44"/>
      <c r="H98" s="44"/>
      <c r="I98" s="82"/>
      <c r="J98" s="82"/>
      <c r="K98" s="82"/>
      <c r="L98" s="82"/>
      <c r="M98" s="82"/>
      <c r="N98" s="82"/>
      <c r="O98" s="82"/>
      <c r="P98" s="82"/>
      <c r="Q98" s="44"/>
      <c r="R98" s="44"/>
      <c r="S98" s="44"/>
      <c r="T98" s="44"/>
      <c r="U98" s="44"/>
      <c r="V98" s="44"/>
      <c r="W98" s="128" t="s">
        <v>188</v>
      </c>
      <c r="X98" s="128"/>
      <c r="Y98" s="44"/>
      <c r="Z98" s="44"/>
      <c r="AA98" s="44"/>
      <c r="AB98" s="44"/>
    </row>
    <row r="99" spans="1:28" ht="35.1" customHeight="1" x14ac:dyDescent="0.25">
      <c r="A99" s="110" t="s">
        <v>189</v>
      </c>
      <c r="B99" s="110"/>
      <c r="C99" s="129" t="s">
        <v>190</v>
      </c>
      <c r="D99" s="112" t="s">
        <v>191</v>
      </c>
      <c r="E99" s="112"/>
      <c r="F99" s="112"/>
      <c r="G99" s="112"/>
      <c r="H99" s="112"/>
      <c r="I99" s="83"/>
      <c r="J99" s="83"/>
      <c r="K99" s="83"/>
      <c r="L99" s="83"/>
      <c r="M99" s="83"/>
      <c r="N99" s="83"/>
      <c r="O99" s="83"/>
      <c r="P99" s="83"/>
      <c r="Q99" s="71">
        <f>Q93</f>
        <v>612</v>
      </c>
      <c r="R99" s="71">
        <f t="shared" ref="R99:X99" si="120">R93</f>
        <v>792</v>
      </c>
      <c r="S99" s="71">
        <f t="shared" si="120"/>
        <v>576</v>
      </c>
      <c r="T99" s="71">
        <f t="shared" si="120"/>
        <v>792</v>
      </c>
      <c r="U99" s="71">
        <f t="shared" si="120"/>
        <v>540</v>
      </c>
      <c r="V99" s="71">
        <f t="shared" si="120"/>
        <v>684</v>
      </c>
      <c r="W99" s="71">
        <f t="shared" si="120"/>
        <v>432</v>
      </c>
      <c r="X99" s="71">
        <f t="shared" si="120"/>
        <v>0</v>
      </c>
      <c r="Y99" s="72">
        <f>SUM(Q99:X99)/36</f>
        <v>123</v>
      </c>
      <c r="Z99" s="72" t="s">
        <v>83</v>
      </c>
      <c r="AA99" s="71"/>
      <c r="AB99" s="71"/>
    </row>
    <row r="100" spans="1:28" ht="35.1" customHeight="1" x14ac:dyDescent="0.25">
      <c r="A100" s="111" t="s">
        <v>52</v>
      </c>
      <c r="B100" s="111"/>
      <c r="C100" s="129"/>
      <c r="D100" s="112" t="s">
        <v>192</v>
      </c>
      <c r="E100" s="112"/>
      <c r="F100" s="112"/>
      <c r="G100" s="112"/>
      <c r="H100" s="112"/>
      <c r="I100" s="83"/>
      <c r="J100" s="83"/>
      <c r="K100" s="83"/>
      <c r="L100" s="83"/>
      <c r="M100" s="83"/>
      <c r="N100" s="83"/>
      <c r="O100" s="83"/>
      <c r="P100" s="83"/>
      <c r="Q100" s="71">
        <f>Q62+Q67+Q73+Q78+Q83+Q89</f>
        <v>0</v>
      </c>
      <c r="R100" s="71">
        <f t="shared" ref="R100:X100" si="121">R62+R67+R73+R78+R83+R89</f>
        <v>0</v>
      </c>
      <c r="S100" s="71">
        <f t="shared" si="121"/>
        <v>0</v>
      </c>
      <c r="T100" s="71">
        <f t="shared" si="121"/>
        <v>36</v>
      </c>
      <c r="U100" s="71">
        <f t="shared" si="121"/>
        <v>72</v>
      </c>
      <c r="V100" s="71">
        <f t="shared" si="121"/>
        <v>0</v>
      </c>
      <c r="W100" s="71">
        <f t="shared" si="121"/>
        <v>36</v>
      </c>
      <c r="X100" s="71">
        <f t="shared" si="121"/>
        <v>0</v>
      </c>
      <c r="Y100" s="72">
        <f>SUM(Q100:X100)/36</f>
        <v>4</v>
      </c>
      <c r="Z100" s="72" t="s">
        <v>83</v>
      </c>
      <c r="AA100" s="71"/>
      <c r="AB100" s="71"/>
    </row>
    <row r="101" spans="1:28" ht="35.1" customHeight="1" x14ac:dyDescent="0.25">
      <c r="A101" s="110" t="s">
        <v>193</v>
      </c>
      <c r="B101" s="110"/>
      <c r="C101" s="129"/>
      <c r="D101" s="112" t="s">
        <v>194</v>
      </c>
      <c r="E101" s="112"/>
      <c r="F101" s="112"/>
      <c r="G101" s="112"/>
      <c r="H101" s="112"/>
      <c r="I101" s="83"/>
      <c r="J101" s="83"/>
      <c r="K101" s="83"/>
      <c r="L101" s="83"/>
      <c r="M101" s="83"/>
      <c r="N101" s="83"/>
      <c r="O101" s="83"/>
      <c r="P101" s="83"/>
      <c r="Q101" s="71">
        <f>Q63+Q68+Q74+Q79+Q84+Q90</f>
        <v>0</v>
      </c>
      <c r="R101" s="71">
        <f t="shared" ref="R101:X101" si="122">R63+R68+R74+R79+R84+R90</f>
        <v>0</v>
      </c>
      <c r="S101" s="71">
        <f t="shared" si="122"/>
        <v>0</v>
      </c>
      <c r="T101" s="71">
        <f t="shared" si="122"/>
        <v>0</v>
      </c>
      <c r="U101" s="71">
        <f t="shared" si="122"/>
        <v>0</v>
      </c>
      <c r="V101" s="71">
        <f t="shared" si="122"/>
        <v>144</v>
      </c>
      <c r="W101" s="71">
        <f t="shared" si="122"/>
        <v>180</v>
      </c>
      <c r="X101" s="71">
        <f t="shared" si="122"/>
        <v>432</v>
      </c>
      <c r="Y101" s="72">
        <f t="shared" ref="Y101:Y102" si="123">SUM(Q101:X101)/36</f>
        <v>21</v>
      </c>
      <c r="Z101" s="72" t="s">
        <v>83</v>
      </c>
      <c r="AA101" s="71"/>
      <c r="AB101" s="71"/>
    </row>
    <row r="102" spans="1:28" ht="35.1" customHeight="1" x14ac:dyDescent="0.25">
      <c r="A102" s="110" t="s">
        <v>195</v>
      </c>
      <c r="B102" s="110"/>
      <c r="C102" s="129"/>
      <c r="D102" s="112" t="s">
        <v>196</v>
      </c>
      <c r="E102" s="112"/>
      <c r="F102" s="112"/>
      <c r="G102" s="112"/>
      <c r="H102" s="112"/>
      <c r="I102" s="83"/>
      <c r="J102" s="83"/>
      <c r="K102" s="83"/>
      <c r="L102" s="83"/>
      <c r="M102" s="83"/>
      <c r="N102" s="83"/>
      <c r="O102" s="83"/>
      <c r="P102" s="83"/>
      <c r="Q102" s="71"/>
      <c r="R102" s="71"/>
      <c r="S102" s="71"/>
      <c r="T102" s="71"/>
      <c r="U102" s="71"/>
      <c r="V102" s="71"/>
      <c r="W102" s="71"/>
      <c r="X102" s="73">
        <v>144</v>
      </c>
      <c r="Y102" s="72">
        <f t="shared" si="123"/>
        <v>4</v>
      </c>
      <c r="Z102" s="72" t="s">
        <v>83</v>
      </c>
      <c r="AA102" s="71"/>
      <c r="AB102" s="71"/>
    </row>
    <row r="103" spans="1:28" ht="35.1" customHeight="1" x14ac:dyDescent="0.25">
      <c r="A103" s="109" t="s">
        <v>199</v>
      </c>
      <c r="B103" s="109"/>
      <c r="C103" s="129"/>
      <c r="D103" s="112" t="s">
        <v>197</v>
      </c>
      <c r="E103" s="112"/>
      <c r="F103" s="112"/>
      <c r="G103" s="112"/>
      <c r="H103" s="112"/>
      <c r="I103" s="83"/>
      <c r="J103" s="83"/>
      <c r="K103" s="83"/>
      <c r="L103" s="83"/>
      <c r="M103" s="83"/>
      <c r="N103" s="83"/>
      <c r="O103" s="83"/>
      <c r="P103" s="83"/>
      <c r="Q103" s="73">
        <v>0</v>
      </c>
      <c r="R103" s="73">
        <v>3</v>
      </c>
      <c r="S103" s="73">
        <v>2</v>
      </c>
      <c r="T103" s="73">
        <v>3</v>
      </c>
      <c r="U103" s="73">
        <v>3</v>
      </c>
      <c r="V103" s="73">
        <v>2</v>
      </c>
      <c r="W103" s="73">
        <v>2</v>
      </c>
      <c r="X103" s="73">
        <v>1</v>
      </c>
      <c r="Y103" s="72">
        <f>SUM(Q103:X103)</f>
        <v>16</v>
      </c>
      <c r="Z103" s="71"/>
      <c r="AA103" s="71"/>
      <c r="AB103" s="71"/>
    </row>
    <row r="104" spans="1:28" ht="35.1" customHeight="1" x14ac:dyDescent="0.25">
      <c r="A104" s="110" t="s">
        <v>187</v>
      </c>
      <c r="B104" s="110"/>
      <c r="C104" s="129"/>
      <c r="D104" s="112" t="s">
        <v>268</v>
      </c>
      <c r="E104" s="112"/>
      <c r="F104" s="112"/>
      <c r="G104" s="112"/>
      <c r="H104" s="112"/>
      <c r="I104" s="83"/>
      <c r="J104" s="83"/>
      <c r="K104" s="83"/>
      <c r="L104" s="83"/>
      <c r="M104" s="83"/>
      <c r="N104" s="83"/>
      <c r="O104" s="83"/>
      <c r="P104" s="83"/>
      <c r="Q104" s="73">
        <v>1</v>
      </c>
      <c r="R104" s="73">
        <v>9</v>
      </c>
      <c r="S104" s="73">
        <v>4</v>
      </c>
      <c r="T104" s="73">
        <v>6</v>
      </c>
      <c r="U104" s="73">
        <v>3</v>
      </c>
      <c r="V104" s="73">
        <v>6</v>
      </c>
      <c r="W104" s="73">
        <v>8</v>
      </c>
      <c r="X104" s="73">
        <v>2</v>
      </c>
      <c r="Y104" s="72">
        <f t="shared" ref="Y104:Y105" si="124">SUM(Q104:X104)</f>
        <v>39</v>
      </c>
      <c r="Z104" s="71"/>
      <c r="AA104" s="71"/>
      <c r="AB104" s="71"/>
    </row>
    <row r="105" spans="1:28" ht="35.1" customHeight="1" x14ac:dyDescent="0.25">
      <c r="A105" s="109" t="s">
        <v>200</v>
      </c>
      <c r="B105" s="109"/>
      <c r="C105" s="129"/>
      <c r="D105" s="112" t="s">
        <v>198</v>
      </c>
      <c r="E105" s="112"/>
      <c r="F105" s="112"/>
      <c r="G105" s="112"/>
      <c r="H105" s="112"/>
      <c r="I105" s="83"/>
      <c r="J105" s="83"/>
      <c r="K105" s="83"/>
      <c r="L105" s="83"/>
      <c r="M105" s="83"/>
      <c r="N105" s="83"/>
      <c r="O105" s="83"/>
      <c r="P105" s="83"/>
      <c r="Q105" s="73">
        <v>0</v>
      </c>
      <c r="R105" s="73">
        <v>0</v>
      </c>
      <c r="S105" s="73">
        <v>0</v>
      </c>
      <c r="T105" s="73">
        <v>0</v>
      </c>
      <c r="U105" s="73">
        <v>0</v>
      </c>
      <c r="V105" s="73">
        <v>0</v>
      </c>
      <c r="W105" s="73">
        <v>0</v>
      </c>
      <c r="X105" s="73">
        <v>0</v>
      </c>
      <c r="Y105" s="72">
        <f t="shared" si="124"/>
        <v>0</v>
      </c>
      <c r="Z105" s="71"/>
      <c r="AA105" s="71"/>
      <c r="AB105" s="71"/>
    </row>
    <row r="106" spans="1:28" x14ac:dyDescent="0.25">
      <c r="T106" s="46" t="str">
        <f>IF(SUM(T100:T101)/36=T7,"","ОШИБКА!")</f>
        <v/>
      </c>
      <c r="U106" s="46" t="str">
        <f>IF(SUM(U100:U101)/36=U7,"","ОШИБКА!")</f>
        <v/>
      </c>
      <c r="V106" s="46" t="str">
        <f>IF(SUM(V100:V101)/36=V7,"","ОШИБКА!")</f>
        <v/>
      </c>
      <c r="W106" s="46" t="str">
        <f>IF(SUM(W100:W101)/36=W7,"","ОШИБКА!")</f>
        <v/>
      </c>
      <c r="X106" s="46" t="str">
        <f>IF(SUM(X100:X101)/36=X7,"","ОШИБКА!")</f>
        <v/>
      </c>
    </row>
  </sheetData>
  <mergeCells count="53">
    <mergeCell ref="AB7:AB8"/>
    <mergeCell ref="C25:C26"/>
    <mergeCell ref="AA2:AB6"/>
    <mergeCell ref="Y2:Z6"/>
    <mergeCell ref="Y7:Y8"/>
    <mergeCell ref="Z7:Z8"/>
    <mergeCell ref="U3:V3"/>
    <mergeCell ref="M3:N3"/>
    <mergeCell ref="O3:P3"/>
    <mergeCell ref="I3:J3"/>
    <mergeCell ref="K3:L3"/>
    <mergeCell ref="C64:C65"/>
    <mergeCell ref="C85:C86"/>
    <mergeCell ref="W95:X95"/>
    <mergeCell ref="G5:G8"/>
    <mergeCell ref="C2:C8"/>
    <mergeCell ref="C31:C32"/>
    <mergeCell ref="D3:D8"/>
    <mergeCell ref="E3:E8"/>
    <mergeCell ref="F3:H3"/>
    <mergeCell ref="W3:X3"/>
    <mergeCell ref="C12:C13"/>
    <mergeCell ref="I2:P2"/>
    <mergeCell ref="Q3:R3"/>
    <mergeCell ref="S3:T3"/>
    <mergeCell ref="C28:C29"/>
    <mergeCell ref="C73:C74"/>
    <mergeCell ref="A105:B105"/>
    <mergeCell ref="W96:X96"/>
    <mergeCell ref="AA7:AA8"/>
    <mergeCell ref="F4:F8"/>
    <mergeCell ref="G4:H4"/>
    <mergeCell ref="H5:H8"/>
    <mergeCell ref="D105:H105"/>
    <mergeCell ref="A2:A8"/>
    <mergeCell ref="B2:B8"/>
    <mergeCell ref="W97:X97"/>
    <mergeCell ref="W98:X98"/>
    <mergeCell ref="A99:B99"/>
    <mergeCell ref="C99:C105"/>
    <mergeCell ref="D99:H99"/>
    <mergeCell ref="D2:H2"/>
    <mergeCell ref="Q2:X2"/>
    <mergeCell ref="A103:B103"/>
    <mergeCell ref="A104:B104"/>
    <mergeCell ref="A100:B100"/>
    <mergeCell ref="D100:H100"/>
    <mergeCell ref="A101:B101"/>
    <mergeCell ref="D101:H101"/>
    <mergeCell ref="A102:B102"/>
    <mergeCell ref="D102:H102"/>
    <mergeCell ref="D104:H104"/>
    <mergeCell ref="D103:H103"/>
  </mergeCells>
  <conditionalFormatting sqref="Q10:X90">
    <cfRule type="cellIs" dxfId="0" priority="1" operator="equal">
      <formula>0</formula>
    </cfRule>
    <cfRule type="cellIs" priority="2" operator="equal">
      <formula>0</formula>
    </cfRule>
  </conditionalFormatting>
  <pageMargins left="0.59055118110236227" right="0.59055118110236227" top="0.78740157480314965" bottom="0.59055118110236227" header="0.31496062992125984" footer="0.31496062992125984"/>
  <pageSetup paperSize="9" orientation="landscape" horizontalDpi="180" verticalDpi="180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lmIs3NdZ9mHs7jS/8EZur38W8W624OZaooaA6ZEooGU=</DigestValue>
    </Reference>
    <Reference URI="#idOfficeObject" Type="http://www.w3.org/2000/09/xmldsig#Object">
      <DigestMethod Algorithm="urn:ietf:params:xml:ns:cpxmlsec:algorithms:gostr34112012-256"/>
      <DigestValue>cQVHfpcB/IyCyRvf8I0rZF5oXqILFk64UeAbJmbQb4M=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PfoILnRXv29jTFoJEfKWPvJKDFnoLEb5FwWp6B8owG4=</DigestValue>
    </Reference>
  </SignedInfo>
  <SignatureValue>L5MzKja1niKyuVb18CTvuWG+MKgtcW/SGZJjc0HFSCBy8km5GNE7Z5IUEQxwXo1l
D0wplvi4qm11pHrbJNlc0g==</SignatureValue>
  <KeyInfo>
    <X509Data>
      <X509Certificate>MIIJqzCCCVagAwIBAgIQAdbN+mGZtjAAAAAZEKQAATAMBggqhQMHAQEDAgUAMIIB
UDEaMBgGCSqGSIb3DQEJARYLdWNAaXJiaXMudHYxOzA5BgNVBAkMMtGD0LsuINCe
0LfQtdGA0L3QsNGPLCDQtC4gMTYsINC60L7RgC4gMSwg0L/QvtC8LiBJMQswCQYD
VQQGEwJSVTErMCkGA1UECAwiNjkg0KLQstC10YDRgdC60LDRjyDQvtCx0LvQsNGB
0YLRjDETMBEGA1UEBwwK0KLQstC10YDRjDEwMC4GA1UECwwn0KPQtNC+0YHRgtC+
0LLQtdGA0Y/RjtGJ0LjQuSDQptC10L3RgtGAMR4wHAYDVQQKDBXQl9CQ0J4gwqvQ
mNCg0JHQmNChwrsxGDAWBgUqhQNkARINMTA5Njk1MjAxODQyNjEaMBgGCCqFAwOB
AwEBEgwwMDY5NTAxMDU3NzExHjAcBgNVBAMMFdCX0JDQniDCq9CY0KDQkdCY0KHC
uzAeFw0yMDEyMDkwNzEwMDBaFw0yMTEyMDkwNzEwMDBaMIIBgzEbMBkGCSqGSIb3
DQEJARYMdGh0a0BsaXN0LnJ1MScwJQYDVQQJDB7Rg9C7LiDQnNC+0YHQutC+0LLR
gdC60LDRjywgOTcxCzAJBgNVBAYTAlJVMSswKQYDVQQIDCI2OSDQotCy0LXRgNGB
0LrQsNGPINC+0LHQu9Cw0YHRgtGMMRMwEQYDVQQHDArQotCy0LXRgNGMMSgwJgYD
VQQqDB/QmNGA0LjQvdCwINCd0LjQutC+0LvQsNC10LLQvdCwMRMwEQYDVQQEDArQ
k9C+0YDQu9C+MRkwFwYDVQQMDBDQlNC40YDQtdC60YLQvtGAMSEwHwYDVQQKDBjQ
k9CR0J8g0J7QoyAnJ9Ci0KXQotCaJycxFjAUBgUqhQNkAxILMDE5NTM0NTcxNjEx
GDAWBgUqhQNkARINMTAyNjkwMDU4NDMxNDEaMBgGCCqFAwOBAwEBEgwwMDY5MDMw
MDYwNjgxITAfBgNVBAMMGNCT0JHQnyDQntCjICcn0KLQpdCi0JonJzBmMB8GCCqF
AwcBAQEBMBMGByqFAwICIwEGCCqFAwcBAQICA0MABEALcM0z6JYETrfMwcxge3Kx
HVkJfHvqQyER0jxCTxcPGEEZjlkyLAqrC+CccfzcCP1V+hqv3VVbzfBWVcUSuHmI
gQkAMTBBNDAwMDGjggW/MIIFuzAxBgNVHSUEKjAoBggrBgEFBQcDBAYIKwYBBQUH
AwIGCCqFAwUBDwILBggqhQMFAQ8CFTAOBgNVHQ8BAf8EBAMCBPAwJwYDVR0gBCAw
HjAIBgYqhQNkcQEwCAYGKoUDZHECMAgGBiqFA2RxAzApBgUqhQNkbwQgDB5WaVBO
ZXQgQ1NQICjQstC10YDRgdC40Y8gNC4yKSAwHQYDVR0OBBYEFJBTkkONCa4dDFwZ
v+VorNo0vVO4MIIB4gYFKoUDZHAEggHXMIIB0wyBmdCh0YDQtdC00YHRgtCy0L4g
0LrRgNC40L/RgtC+0LPRgNCw0YTQuNGH0LXRgdC60L7QuSDQt9Cw0YnQuNGC0Ysg
0LjQvdGE0L7RgNC80LDRhtC40LggKNCh0JrQl9CYKSAiVmlQTmV0IENTUCA0LjIi
ICjQstCw0YDQuNCw0L3RgiDQuNGB0L/QvtC70L3QtdC90LjRjyAzKQxt0J/RgNC+
0LPRgNCw0LzQvNC90YvQuSDQutC+0LzQv9C70LXQutGBICJWaVBOZXQg0KPQtNC+
0YHRgtC+0LLQtdGA0Y/RjtGJ0LjQuSDRhtC10L3RgtGAIDQgKNCy0LXRgNGB0LjR
jyA0LjYpIgxg0KHQtdGA0YLQuNGE0LjQutCw0YIg0YHQvtC+0YLQstC10YLRgdGC
0LLQuNGPIOKEliDQodCkLzEyNC0yODYwINC+0YIgMTUg0LzQsNGA0YLQsCAyMDE2
INCz0L7QtNCwDGTQodC10YDRgtC40YTQuNC60LDRgiDRgdC+0L7RgtCy0LXRgtGB
0YLQstC40Y8g4oSWINCh0KQvMTI4LTI5MzIg0L7RgiAxMCDQsNCy0LPRg9GB0YLQ
sCAyMDE2INCz0L7QtNCwMAwGA1UdEwEB/wQCMAAwgeUGCCsGAQUFBwEBBIHYMIHV
MCUGCCsGAQUFBzABhhlodHRwOi8vaXJiaXMudHY6ODc3Ny9vY3NwMFUGCCsGAQUF
BzAChklodHRwOi8vaXJiaXMudHYvQ0Eva2lkOTcxNDU1M0NFMTE1OTJDN0JFMzY0
NkM4RTc5OTdEMTA5RDY3NzM2QS9pc3N1ZXIuY3J0MFUGCCsGAQUFBzAChklodHRw
Oi8vcmVnZGMucnUvQ0Eva2lkOTcxNDU1M0NFMTE1OTJDN0JFMzY0NkM4RTc5OTdE
MTA5RDY3NzM2QS9pc3N1ZXIuY3J0MIHDBgNVHR8EgbswgbgwWqBYoFaGVGh0dHA6
Ly9pcmJpcy50di9DQS80MjYwLWtpZDk3MTQ1NTNDRTExNTkyQzdCRTM2NDZDOEU3
OTk3RDEwOUQ2NzczNkEvcmV2b2tlZENlcnRzLmNybDBaoFigVoZUaHR0cDovL3Jl
Z2RjLnJ1L0NBLzQyNjAta2lkOTcxNDU1M0NFMTE1OTJDN0JFMzY0NkM4RTc5OTdE
MTA5RDY3NzM2QS9yZXZva2VkQ2VydHMuY3JsMIIBXwYDVR0jBIIBVjCCAVKAFJcU
VTzhFZLHvjZGyOeZfRCdZ3NqoYIBLKSCASgwggEkMR4wHAYJKoZIhvcNAQkBFg9k
aXRAbWluc3Z5YXoucnUxCzAJBgNVBAYTAlJVMRgwFgYDVQQIDA83NyDQnNC+0YHQ
utCy0LAxGTAXBgNVBAcMENCzLiDQnNC+0YHQutCy0LAxLjAsBgNVBAkMJdGD0LvQ
uNGG0LAg0KLQstC10YDRgdC60LDRjywg0LTQvtC8IDcxLDAqBgNVBAoMI9Cc0LjQ
vdC60L7QvNGB0LLRj9C30Ywg0KDQvtGB0YHQuNC4MRgwFgYFKoUDZAESDTEwNDc3
MDIwMjY3MDExGjAYBggqhQMDgQMBARIMMDA3NzEwNDc0Mzc1MSwwKgYDVQQDDCPQ
nNC40L3QutC+0LzRgdCy0Y/Qt9GMINCg0L7RgdGB0LjQuIIKPRtEPwAAAAAEBDAM
BggqhQMHAQEDAgUAA0EA+DU6q++Lo3ts/ytTUeIq9Sf42Wc5AARPmiUQMg20Vrca
jT7i1u8vRAShRBNxqtKvsuog007ST1Y9mUr+yIUuWA==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apOQ3I26GC19HDgEZInQZjCqSMM=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TBefQVHFhn1pe/a62xNaPsXUVss=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TBefQVHFhn1pe/a62xNaPsXUVss=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TBefQVHFhn1pe/a62xNaPsXUVss=</DigestValue>
      </Reference>
      <Reference URI="/xl/sharedStrings.xml?ContentType=application/vnd.openxmlformats-officedocument.spreadsheetml.sharedStrings+xml">
        <DigestMethod Algorithm="http://www.w3.org/2000/09/xmldsig#sha1"/>
        <DigestValue>OQsc+hi1pUmfJiTjmwuoLp2npRk=</DigestValue>
      </Reference>
      <Reference URI="/xl/styles.xml?ContentType=application/vnd.openxmlformats-officedocument.spreadsheetml.styles+xml">
        <DigestMethod Algorithm="http://www.w3.org/2000/09/xmldsig#sha1"/>
        <DigestValue>xqztIuLt/+rYDKZGCQbVAeE9PQA=</DigestValue>
      </Reference>
      <Reference URI="/xl/theme/theme1.xml?ContentType=application/vnd.openxmlformats-officedocument.theme+xml">
        <DigestMethod Algorithm="http://www.w3.org/2000/09/xmldsig#sha1"/>
        <DigestValue>Za3DHNig+q855it97wtUyiVtW+M=</DigestValue>
      </Reference>
      <Reference URI="/xl/workbook.xml?ContentType=application/vnd.openxmlformats-officedocument.spreadsheetml.sheet.main+xml">
        <DigestMethod Algorithm="http://www.w3.org/2000/09/xmldsig#sha1"/>
        <DigestValue>99UUyIEzWkJQSc8srvncUhRulFk=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sheet1.xml?ContentType=application/vnd.openxmlformats-officedocument.spreadsheetml.worksheet+xml">
        <DigestMethod Algorithm="http://www.w3.org/2000/09/xmldsig#sha1"/>
        <DigestValue>TVLq6A+0cpgQxnyJI1FUcL00+BA=</DigestValue>
      </Reference>
      <Reference URI="/xl/worksheets/sheet2.xml?ContentType=application/vnd.openxmlformats-officedocument.spreadsheetml.worksheet+xml">
        <DigestMethod Algorithm="http://www.w3.org/2000/09/xmldsig#sha1"/>
        <DigestValue>dI8ySLgGHZhrPdRjkHpAiTv4BDQ=</DigestValue>
      </Reference>
      <Reference URI="/xl/worksheets/sheet3.xml?ContentType=application/vnd.openxmlformats-officedocument.spreadsheetml.worksheet+xml">
        <DigestMethod Algorithm="http://www.w3.org/2000/09/xmldsig#sha1"/>
        <DigestValue>UC/YmlC+KxeXUyO6qIonlTHr4AM=</DigestValue>
      </Reference>
    </Manifest>
    <SignatureProperties>
      <SignatureProperty Id="idSignatureTime" Target="#idPackageSignature">
        <mdssi:SignatureTime>
          <mdssi:Format>YYYY-MM-DDThh:mm:ssTZD</mdssi:Format>
          <mdssi:Value>2021-04-12T12:18:59Z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1360</HorizontalResolution>
          <VerticalResolution>768</VerticalResolution>
          <ColorDepth>16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2021-04-12T12:18:59Z</xd:SigningTime>
          <xd:SigningCertificate>
            <xd:Cert>
              <xd:CertDigest>
                <DigestMethod Algorithm="http://www.w3.org/2000/09/xmldsig#sha1"/>
                <DigestValue>1Pkm+KyqbUoDc6KwyP6oauL8zTs=</DigestValue>
              </xd:CertDigest>
              <xd:IssuerSerial>
                <X509IssuerName>CN=ЗАО «ИРБИС», ИНН=006950105771, ОГРН=1096952018426, O=ЗАО «ИРБИС», OU=Удостоверяющий Центр, L=Тверь, S=69 Тверская область, C=RU, STREET="ул. Озерная, д. 16, кор. 1, пом. I", E=uc@irbis.tv</X509IssuerName>
                <X509SerialNumber>2444557254726618103145748698409205761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График</vt:lpstr>
      <vt:lpstr>Бюджет</vt:lpstr>
      <vt:lpstr>Учебный план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2021-04-12T12:18:59Z</dcterms:modified>
</cp:coreProperties>
</file>